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IKucirkova\AppData\Local\Microsoft\Windows\INetCache\Content.Outlook\PK0ZYQK6\"/>
    </mc:Choice>
  </mc:AlternateContent>
  <xr:revisionPtr revIDLastSave="0" documentId="13_ncr:1_{A7640F90-E6E7-4C9D-974B-CD3A41C8B5EE}" xr6:coauthVersionLast="36" xr6:coauthVersionMax="36" xr10:uidLastSave="{00000000-0000-0000-0000-000000000000}"/>
  <bookViews>
    <workbookView xWindow="360" yWindow="270" windowWidth="18735" windowHeight="12210" activeTab="2" xr2:uid="{00000000-000D-0000-FFFF-FFFF00000000}"/>
  </bookViews>
  <sheets>
    <sheet name="Stavba" sheetId="1" r:id="rId1"/>
    <sheet name="VzorPolozky" sheetId="10" state="hidden" r:id="rId2"/>
    <sheet name="Rozpočet Pol" sheetId="12" r:id="rId3"/>
  </sheets>
  <externalReferences>
    <externalReference r:id="rId4"/>
  </externalReferences>
  <definedNames>
    <definedName name="CelkemDPHVypocet" localSheetId="0">Stavba!$H$39</definedName>
    <definedName name="CenaCelkem">Stavba!$G$28</definedName>
    <definedName name="CenaCelkemBezDPH">Stavba!$G$27</definedName>
    <definedName name="CenaCelkemVypocet" localSheetId="0">Stavba!$I$39</definedName>
    <definedName name="cisloobjektu">Stavba!$C$3</definedName>
    <definedName name="CisloRozpoctu">'[1]Krycí list'!$C$2</definedName>
    <definedName name="CisloStavby" localSheetId="0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Stavba!$D$13:$G$13</definedName>
    <definedName name="DPHSni">Stavba!$G$24</definedName>
    <definedName name="DPHZakl">Stavba!$G$26</definedName>
    <definedName name="dpsc" localSheetId="0">Stavba!$C$13</definedName>
    <definedName name="IČO" localSheetId="0">Stavba!$I$11</definedName>
    <definedName name="Mena">Stavba!$J$28</definedName>
    <definedName name="MistoStavby">Stavba!$D$4</definedName>
    <definedName name="nazevobjektu">Stavba!$D$3</definedName>
    <definedName name="NazevRozpoctu">'[1]Krycí list'!$D$2</definedName>
    <definedName name="NazevStavby" localSheetId="0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0">Stavba!$D$5</definedName>
    <definedName name="Objekt" localSheetId="0">Stavba!$B$37</definedName>
    <definedName name="_xlnm.Print_Area" localSheetId="2">'Rozpočet Pol'!$A$1:$U$70</definedName>
    <definedName name="_xlnm.Print_Area" localSheetId="0">Stavba!$A$1:$J$52</definedName>
    <definedName name="odic" localSheetId="0">Stavba!$I$6</definedName>
    <definedName name="oico" localSheetId="0">Stavba!$I$5</definedName>
    <definedName name="omisto" localSheetId="0">Stavba!$D$7</definedName>
    <definedName name="onazev" localSheetId="0">Stavba!$D$6</definedName>
    <definedName name="opsc" localSheetId="0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Stavba!$B$1:$J$35</definedName>
    <definedName name="ZakladDPHSni">Stavba!$G$23</definedName>
    <definedName name="ZakladDPHSniVypocet" localSheetId="0">Stavba!$F$39</definedName>
    <definedName name="ZakladDPHZakl">Stavba!$G$25</definedName>
    <definedName name="ZakladDPHZaklVypocet" localSheetId="0">Stavba!$G$39</definedName>
    <definedName name="ZaObjednatele">Stavba!$G$33</definedName>
    <definedName name="Zaokrouhleni">Stavba!#REF!</definedName>
    <definedName name="ZaZhotovitele">Stavba!$D$33</definedName>
    <definedName name="Zhotovitel">Stavba!$D$11:$G$11</definedName>
  </definedNames>
  <calcPr calcId="191029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AC60" i="12" l="1"/>
  <c r="F38" i="1" s="1"/>
  <c r="F39" i="1" s="1"/>
  <c r="G9" i="12"/>
  <c r="I9" i="12"/>
  <c r="K9" i="12"/>
  <c r="O9" i="12"/>
  <c r="Q9" i="12"/>
  <c r="U9" i="12"/>
  <c r="G15" i="12"/>
  <c r="M15" i="12" s="1"/>
  <c r="I15" i="12"/>
  <c r="K15" i="12"/>
  <c r="O15" i="12"/>
  <c r="Q15" i="12"/>
  <c r="U15" i="12"/>
  <c r="F17" i="12"/>
  <c r="G17" i="12"/>
  <c r="M17" i="12" s="1"/>
  <c r="I17" i="12"/>
  <c r="K17" i="12"/>
  <c r="O17" i="12"/>
  <c r="Q17" i="12"/>
  <c r="U17" i="12"/>
  <c r="F20" i="12"/>
  <c r="G20" i="12" s="1"/>
  <c r="M20" i="12" s="1"/>
  <c r="I20" i="12"/>
  <c r="K20" i="12"/>
  <c r="O20" i="12"/>
  <c r="Q20" i="12"/>
  <c r="U20" i="12"/>
  <c r="F22" i="12"/>
  <c r="G22" i="12" s="1"/>
  <c r="M22" i="12" s="1"/>
  <c r="I22" i="12"/>
  <c r="K22" i="12"/>
  <c r="O22" i="12"/>
  <c r="Q22" i="12"/>
  <c r="U22" i="12"/>
  <c r="F26" i="12"/>
  <c r="G26" i="12" s="1"/>
  <c r="M26" i="12" s="1"/>
  <c r="I26" i="12"/>
  <c r="K26" i="12"/>
  <c r="O26" i="12"/>
  <c r="Q26" i="12"/>
  <c r="U26" i="12"/>
  <c r="F27" i="12"/>
  <c r="G27" i="12" s="1"/>
  <c r="M27" i="12" s="1"/>
  <c r="I27" i="12"/>
  <c r="K27" i="12"/>
  <c r="O27" i="12"/>
  <c r="Q27" i="12"/>
  <c r="U27" i="12"/>
  <c r="F30" i="12"/>
  <c r="G30" i="12" s="1"/>
  <c r="I30" i="12"/>
  <c r="K30" i="12"/>
  <c r="O30" i="12"/>
  <c r="O29" i="12" s="1"/>
  <c r="Q30" i="12"/>
  <c r="Q29" i="12" s="1"/>
  <c r="U30" i="12"/>
  <c r="F34" i="12"/>
  <c r="G34" i="12"/>
  <c r="M34" i="12" s="1"/>
  <c r="I34" i="12"/>
  <c r="K34" i="12"/>
  <c r="O34" i="12"/>
  <c r="Q34" i="12"/>
  <c r="U34" i="12"/>
  <c r="F38" i="12"/>
  <c r="G38" i="12" s="1"/>
  <c r="M38" i="12" s="1"/>
  <c r="I38" i="12"/>
  <c r="K38" i="12"/>
  <c r="O38" i="12"/>
  <c r="Q38" i="12"/>
  <c r="U38" i="12"/>
  <c r="F40" i="12"/>
  <c r="G40" i="12" s="1"/>
  <c r="M40" i="12" s="1"/>
  <c r="I40" i="12"/>
  <c r="K40" i="12"/>
  <c r="O40" i="12"/>
  <c r="Q40" i="12"/>
  <c r="U40" i="12"/>
  <c r="F42" i="12"/>
  <c r="G42" i="12" s="1"/>
  <c r="I42" i="12"/>
  <c r="K42" i="12"/>
  <c r="O42" i="12"/>
  <c r="Q42" i="12"/>
  <c r="U42" i="12"/>
  <c r="F43" i="12"/>
  <c r="G43" i="12" s="1"/>
  <c r="M43" i="12" s="1"/>
  <c r="I43" i="12"/>
  <c r="K43" i="12"/>
  <c r="O43" i="12"/>
  <c r="Q43" i="12"/>
  <c r="U43" i="12"/>
  <c r="F46" i="12"/>
  <c r="G46" i="12"/>
  <c r="M46" i="12" s="1"/>
  <c r="I46" i="12"/>
  <c r="K46" i="12"/>
  <c r="O46" i="12"/>
  <c r="Q46" i="12"/>
  <c r="U46" i="12"/>
  <c r="F47" i="12"/>
  <c r="G47" i="12" s="1"/>
  <c r="M47" i="12" s="1"/>
  <c r="I47" i="12"/>
  <c r="K47" i="12"/>
  <c r="O47" i="12"/>
  <c r="Q47" i="12"/>
  <c r="U47" i="12"/>
  <c r="F49" i="12"/>
  <c r="G49" i="12" s="1"/>
  <c r="I49" i="12"/>
  <c r="K49" i="12"/>
  <c r="K48" i="12" s="1"/>
  <c r="O49" i="12"/>
  <c r="Q49" i="12"/>
  <c r="Q48" i="12" s="1"/>
  <c r="U49" i="12"/>
  <c r="U48" i="12" s="1"/>
  <c r="F51" i="12"/>
  <c r="G51" i="12" s="1"/>
  <c r="M51" i="12" s="1"/>
  <c r="I51" i="12"/>
  <c r="I48" i="12" s="1"/>
  <c r="K51" i="12"/>
  <c r="O51" i="12"/>
  <c r="Q51" i="12"/>
  <c r="U51" i="12"/>
  <c r="K52" i="12"/>
  <c r="F53" i="12"/>
  <c r="G53" i="12" s="1"/>
  <c r="I53" i="12"/>
  <c r="I52" i="12" s="1"/>
  <c r="K53" i="12"/>
  <c r="O53" i="12"/>
  <c r="O52" i="12" s="1"/>
  <c r="Q53" i="12"/>
  <c r="Q52" i="12" s="1"/>
  <c r="U53" i="12"/>
  <c r="U52" i="12" s="1"/>
  <c r="F55" i="12"/>
  <c r="G55" i="12" s="1"/>
  <c r="M55" i="12" s="1"/>
  <c r="I55" i="12"/>
  <c r="K55" i="12"/>
  <c r="O55" i="12"/>
  <c r="Q55" i="12"/>
  <c r="U55" i="12"/>
  <c r="U54" i="12" s="1"/>
  <c r="F57" i="12"/>
  <c r="G57" i="12" s="1"/>
  <c r="M57" i="12" s="1"/>
  <c r="I57" i="12"/>
  <c r="K57" i="12"/>
  <c r="O57" i="12"/>
  <c r="Q57" i="12"/>
  <c r="U57" i="12"/>
  <c r="F58" i="12"/>
  <c r="G58" i="12" s="1"/>
  <c r="M58" i="12" s="1"/>
  <c r="I58" i="12"/>
  <c r="K58" i="12"/>
  <c r="O58" i="12"/>
  <c r="O54" i="12" s="1"/>
  <c r="Q58" i="12"/>
  <c r="U58" i="12"/>
  <c r="I20" i="1"/>
  <c r="I19" i="1"/>
  <c r="I18" i="1"/>
  <c r="J27" i="1"/>
  <c r="J26" i="1"/>
  <c r="G37" i="1"/>
  <c r="F37" i="1"/>
  <c r="J23" i="1"/>
  <c r="J24" i="1"/>
  <c r="J25" i="1"/>
  <c r="E24" i="1"/>
  <c r="E26" i="1"/>
  <c r="K54" i="12" l="1"/>
  <c r="Q41" i="12"/>
  <c r="Q8" i="12"/>
  <c r="U41" i="12"/>
  <c r="U29" i="12"/>
  <c r="U8" i="12"/>
  <c r="I54" i="12"/>
  <c r="O41" i="12"/>
  <c r="O8" i="12"/>
  <c r="Q54" i="12"/>
  <c r="K41" i="12"/>
  <c r="K8" i="12"/>
  <c r="I41" i="12"/>
  <c r="I8" i="12"/>
  <c r="O48" i="12"/>
  <c r="I29" i="12"/>
  <c r="K29" i="12"/>
  <c r="AD60" i="12"/>
  <c r="G38" i="1" s="1"/>
  <c r="G39" i="1" s="1"/>
  <c r="G25" i="1" s="1"/>
  <c r="G26" i="1" s="1"/>
  <c r="G23" i="1"/>
  <c r="M54" i="12"/>
  <c r="M30" i="12"/>
  <c r="M29" i="12" s="1"/>
  <c r="G29" i="12"/>
  <c r="I47" i="1" s="1"/>
  <c r="M49" i="12"/>
  <c r="M48" i="12" s="1"/>
  <c r="G48" i="12"/>
  <c r="I49" i="1" s="1"/>
  <c r="G54" i="12"/>
  <c r="I51" i="1" s="1"/>
  <c r="I17" i="1" s="1"/>
  <c r="M53" i="12"/>
  <c r="M52" i="12" s="1"/>
  <c r="G52" i="12"/>
  <c r="I50" i="1" s="1"/>
  <c r="G41" i="12"/>
  <c r="I48" i="1" s="1"/>
  <c r="M42" i="12"/>
  <c r="M41" i="12" s="1"/>
  <c r="G8" i="12"/>
  <c r="M9" i="12"/>
  <c r="M8" i="12" s="1"/>
  <c r="H38" i="1" l="1"/>
  <c r="H39" i="1" s="1"/>
  <c r="G28" i="1"/>
  <c r="G27" i="1"/>
  <c r="I46" i="1"/>
  <c r="G60" i="12"/>
  <c r="G24" i="1"/>
  <c r="I38" i="1" l="1"/>
  <c r="I39" i="1" s="1"/>
  <c r="J38" i="1" s="1"/>
  <c r="J39" i="1" s="1"/>
  <c r="I16" i="1"/>
  <c r="I21" i="1" s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</authors>
  <commentList>
    <comment ref="D1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00000000-0006-0000-0000-000003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00000000-0006-0000-0000-00000400000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 shapeId="0" xr:uid="{00000000-0006-0000-0000-000005000000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 shapeId="0" xr:uid="{00000000-0006-0000-0000-000006000000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<sst xmlns="http://schemas.openxmlformats.org/spreadsheetml/2006/main" count="291" uniqueCount="174">
  <si>
    <t>%</t>
  </si>
  <si>
    <t>Cena celkem</t>
  </si>
  <si>
    <t>Za zhotovitele</t>
  </si>
  <si>
    <t>Za objednatele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</si>
  <si>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</si>
  <si>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</si>
  <si>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</si>
  <si>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</si>
  <si>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</si>
  <si>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</si>
  <si>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</si>
  <si>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</si>
  <si>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</si>
  <si>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</si>
  <si>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</si>
  <si>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</si>
  <si>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</si>
  <si>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</si>
  <si>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</si>
  <si>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</si>
  <si>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</si>
  <si>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</si>
  <si>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</si>
  <si>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</si>
  <si>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</si>
  <si>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</si>
  <si>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</si>
  <si>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</si>
  <si>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</si>
  <si>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</si>
  <si>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</si>
  <si>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</si>
  <si>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</si>
  <si>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</si>
  <si>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</si>
  <si>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</si>
  <si>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</si>
  <si>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Zakázka:</t>
  </si>
  <si>
    <t>Z:</t>
  </si>
  <si>
    <t>Položkový rozpočet</t>
  </si>
  <si>
    <t>Objekt:</t>
  </si>
  <si>
    <t>Rozpočet:</t>
  </si>
  <si>
    <t>Terénní úpravy a výsadba zeleně Pustiměřská - oplocení</t>
  </si>
  <si>
    <t>Město Vyškov</t>
  </si>
  <si>
    <t>Masarykovo náměstí 108/1</t>
  </si>
  <si>
    <t>Vyškov - Vyškov-Město</t>
  </si>
  <si>
    <t>68201</t>
  </si>
  <si>
    <t>00292427</t>
  </si>
  <si>
    <t>CZ00292427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</si>
  <si>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</si>
  <si>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</si>
  <si>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</si>
  <si>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</si>
  <si>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</si>
  <si>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</si>
  <si>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</si>
  <si>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2</t>
  </si>
  <si>
    <t>Základy,zvláštní zakládání</t>
  </si>
  <si>
    <t>3</t>
  </si>
  <si>
    <t>Svislé a kompletní konstrukce</t>
  </si>
  <si>
    <t>5</t>
  </si>
  <si>
    <t>Komunikace</t>
  </si>
  <si>
    <t>99</t>
  </si>
  <si>
    <t>Staveništní přesun hmot</t>
  </si>
  <si>
    <t>767</t>
  </si>
  <si>
    <t>Konstrukce zámečnické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</si>
  <si>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</si>
  <si>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</si>
  <si>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</si>
  <si>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</si>
  <si>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</si>
  <si>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</si>
  <si>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</si>
  <si>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</si>
  <si>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</si>
  <si>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</si>
  <si>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</si>
  <si>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</si>
  <si>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</si>
  <si>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</si>
  <si>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</si>
  <si>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</si>
  <si>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</si>
  <si>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</si>
  <si>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</si>
  <si>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</si>
  <si>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</si>
  <si>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</si>
  <si>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</si>
  <si>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</si>
  <si>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</si>
  <si>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</si>
  <si>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</si>
  <si>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</si>
  <si>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</si>
  <si>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133201101R00</t>
  </si>
  <si>
    <t>Hloubení šachet v hor.3 do 100 m3</t>
  </si>
  <si>
    <t>m3</t>
  </si>
  <si>
    <t>POL1_0</t>
  </si>
  <si>
    <t>patky sloupků:0,50*0,50*1,05*102</t>
  </si>
  <si>
    <t>VV</t>
  </si>
  <si>
    <t>0,50*0,50*0,85*4</t>
  </si>
  <si>
    <t>patky vzpěr:0,50*0,50*0,80*46</t>
  </si>
  <si>
    <t>0,50*0,50*0,50*2</t>
  </si>
  <si>
    <t>patky brány:0,50*0,50*0,75*2</t>
  </si>
  <si>
    <t>133201109R00</t>
  </si>
  <si>
    <t>Příplatek za lepivost - hloubení šachet v hor.3</t>
  </si>
  <si>
    <t>37,45/100*30</t>
  </si>
  <si>
    <t>132201110R00</t>
  </si>
  <si>
    <t>Hloubení rýh š.do 60 cm v hor.3 do 50 m3, STROJNĚ</t>
  </si>
  <si>
    <t>314,00*0,25*0,15</t>
  </si>
  <si>
    <t>-0,50*0,25*(102+46)*0,15</t>
  </si>
  <si>
    <t>132201119R00</t>
  </si>
  <si>
    <t>Přípl.za lepivost,hloubení rýh 60 cm,hor.3,STROJNĚ</t>
  </si>
  <si>
    <t>9,00/100*30</t>
  </si>
  <si>
    <t>162301101R00</t>
  </si>
  <si>
    <t>Vodorovné přemístění výkopku z hor.1-4 do 500 m</t>
  </si>
  <si>
    <t>37,45</t>
  </si>
  <si>
    <t>9,00</t>
  </si>
  <si>
    <t>-13,816</t>
  </si>
  <si>
    <t>171201101R00</t>
  </si>
  <si>
    <t>Uložení sypaniny do násypů nezhutněných</t>
  </si>
  <si>
    <t>175101201R00</t>
  </si>
  <si>
    <t>Obsyp objektu bez prohození sypaniny</t>
  </si>
  <si>
    <t>314,00*0,40*0,10*1,1</t>
  </si>
  <si>
    <t>271571112R00</t>
  </si>
  <si>
    <t>Polštář základu ze štěrkopísku netříděného</t>
  </si>
  <si>
    <t>0,50*0,50*0,05*106</t>
  </si>
  <si>
    <t>0,50*0,50*0,05*48</t>
  </si>
  <si>
    <t>0,50*0,50*0,05*2</t>
  </si>
  <si>
    <t>275313511R00</t>
  </si>
  <si>
    <t>Beton základových patek prostý C 12/15</t>
  </si>
  <si>
    <t>patky sloupků:0,50*0,50*0,85*106*1,035</t>
  </si>
  <si>
    <t>patky vzpěr:0,50*0,50*0,60*48*1,035</t>
  </si>
  <si>
    <t>patky brány:0,50*0,50*1,00*2*1,035</t>
  </si>
  <si>
    <t>275351215R00</t>
  </si>
  <si>
    <t>Bednění stěn základových patek - zřízení</t>
  </si>
  <si>
    <t>m2</t>
  </si>
  <si>
    <t>0,50*4*0,40*8</t>
  </si>
  <si>
    <t>275351216R00</t>
  </si>
  <si>
    <t>Bednění stěn základových patek - odstranění</t>
  </si>
  <si>
    <t>338171121RR1</t>
  </si>
  <si>
    <t>Osazení sloupků plot.ocelových do 3,0 m do bet.</t>
  </si>
  <si>
    <t>kus</t>
  </si>
  <si>
    <t>Osazení sloupků plot.ocelových do 2,6 m do bet.</t>
  </si>
  <si>
    <t>106</t>
  </si>
  <si>
    <t>48</t>
  </si>
  <si>
    <t>55342344RR</t>
  </si>
  <si>
    <t>Sloupek plotový kraj, roh, průběž. komaxit RAL6005, 2600 x 48 x 1,5 mm</t>
  </si>
  <si>
    <t>POL3_0</t>
  </si>
  <si>
    <t>55342347RR</t>
  </si>
  <si>
    <t>Vzpěra plotová komaxit RAL 6005, 2300 x 38 x 15 mm</t>
  </si>
  <si>
    <t>596811111R99</t>
  </si>
  <si>
    <t>Kladení dlaždic, lože z kameniva těž.100mm, položení záhradního obrubníku naležato</t>
  </si>
  <si>
    <t>314,00*0,25</t>
  </si>
  <si>
    <t>59217335R</t>
  </si>
  <si>
    <t>Obrubník zahradní ABO 10-20 v. 250 x 50 x 1000 mm šedý</t>
  </si>
  <si>
    <t>998152121R00</t>
  </si>
  <si>
    <t>Přesun hmot, oplocení, zvláštní obj. monol. do 3 m</t>
  </si>
  <si>
    <t>t</t>
  </si>
  <si>
    <t>POL7_0</t>
  </si>
  <si>
    <t>767911130RT1</t>
  </si>
  <si>
    <t>Montáž oplocení z pletiva v.do 2,0 m,napínací drát, vč. dodávky pletiva, napínacího drátu a napínáku</t>
  </si>
  <si>
    <t>m</t>
  </si>
  <si>
    <t>Pletivo 1800/50x50/2,50m RAL 6005:314,00</t>
  </si>
  <si>
    <t>767920260R00</t>
  </si>
  <si>
    <t>Montáž vrat na ocelové sloupky, plochy do 15 m2</t>
  </si>
  <si>
    <t>5534260100R9R</t>
  </si>
  <si>
    <t>Brána dvoukřídlá včetně sloupků, popis v PD č.v.D.5</t>
  </si>
  <si>
    <t/>
  </si>
  <si>
    <t>SUM</t>
  </si>
  <si>
    <t>Poznámky uchazeče k zadání</t>
  </si>
  <si>
    <t>POPUZIV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</si>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</sst>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8" x14ac:knownFonts="1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2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6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49" fontId="8" fillId="0" borderId="6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indent="1"/>
    </xf>
    <xf numFmtId="49" fontId="6" fillId="2" borderId="0" xfId="0" applyNumberFormat="1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 vertical="center" indent="1"/>
    </xf>
    <xf numFmtId="0" fontId="8" fillId="2" borderId="0" xfId="0" applyFont="1" applyFill="1" applyBorder="1" applyAlignment="1">
      <alignment horizontal="left" vertical="center"/>
    </xf>
    <xf numFmtId="0" fontId="0" fillId="2" borderId="9" xfId="0" applyFont="1" applyFill="1" applyBorder="1" applyAlignment="1">
      <alignment horizontal="left" vertical="center" indent="1"/>
    </xf>
    <xf numFmtId="0" fontId="0" fillId="2" borderId="6" xfId="0" applyFont="1" applyFill="1" applyBorder="1"/>
    <xf numFmtId="49" fontId="8" fillId="2" borderId="6" xfId="0" applyNumberFormat="1" applyFont="1" applyFill="1" applyBorder="1" applyAlignment="1">
      <alignment horizontal="left" vertical="center"/>
    </xf>
    <xf numFmtId="0" fontId="8" fillId="2" borderId="6" xfId="0" applyFont="1" applyFill="1" applyBorder="1"/>
    <xf numFmtId="0" fontId="8" fillId="2" borderId="6" xfId="0" applyFont="1" applyFill="1" applyBorder="1" applyAlignment="1"/>
    <xf numFmtId="0" fontId="8" fillId="2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3" borderId="6" xfId="0" applyNumberFormat="1" applyFont="1" applyFill="1" applyBorder="1" applyAlignment="1" applyProtection="1">
      <alignment horizontal="right" vertical="center"/>
      <protection locked="0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4" borderId="30" xfId="0" applyNumberFormat="1" applyFill="1" applyBorder="1" applyAlignment="1"/>
    <xf numFmtId="3" fontId="7" fillId="2" borderId="27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/>
    </xf>
    <xf numFmtId="3" fontId="7" fillId="2" borderId="18" xfId="0" applyNumberFormat="1" applyFont="1" applyFill="1" applyBorder="1" applyAlignment="1">
      <alignment vertical="center" wrapText="1"/>
    </xf>
    <xf numFmtId="3" fontId="7" fillId="2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29" xfId="0" applyNumberFormat="1" applyBorder="1" applyAlignment="1"/>
    <xf numFmtId="0" fontId="2" fillId="0" borderId="0" xfId="0" applyFont="1" applyAlignment="1">
      <alignment horizontal="center" shrinkToFit="1"/>
    </xf>
    <xf numFmtId="3" fontId="10" fillId="2" borderId="28" xfId="0" applyNumberFormat="1" applyFont="1" applyFill="1" applyBorder="1" applyAlignment="1">
      <alignment horizontal="center" vertical="center" wrapText="1" shrinkToFit="1"/>
    </xf>
    <xf numFmtId="3" fontId="7" fillId="2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4" borderId="30" xfId="0" applyNumberFormat="1" applyFill="1" applyBorder="1" applyAlignment="1">
      <alignment wrapText="1" shrinkToFit="1"/>
    </xf>
    <xf numFmtId="3" fontId="0" fillId="4" borderId="30" xfId="0" applyNumberFormat="1" applyFill="1" applyBorder="1" applyAlignment="1">
      <alignment shrinkToFit="1"/>
    </xf>
    <xf numFmtId="0" fontId="4" fillId="2" borderId="11" xfId="0" applyFont="1" applyFill="1" applyBorder="1" applyAlignment="1">
      <alignment horizontal="left" vertical="center" indent="1"/>
    </xf>
    <xf numFmtId="0" fontId="5" fillId="2" borderId="7" xfId="0" applyFont="1" applyFill="1" applyBorder="1" applyAlignment="1">
      <alignment horizontal="left" vertical="center"/>
    </xf>
    <xf numFmtId="0" fontId="0" fillId="2" borderId="7" xfId="0" applyFill="1" applyBorder="1" applyAlignment="1">
      <alignment horizontal="left" vertical="center"/>
    </xf>
    <xf numFmtId="4" fontId="4" fillId="2" borderId="7" xfId="0" applyNumberFormat="1" applyFont="1" applyFill="1" applyBorder="1" applyAlignment="1">
      <alignment horizontal="left" vertical="center"/>
    </xf>
    <xf numFmtId="49" fontId="0" fillId="2" borderId="13" xfId="0" applyNumberFormat="1" applyFill="1" applyBorder="1" applyAlignment="1">
      <alignment horizontal="left" vertical="center"/>
    </xf>
    <xf numFmtId="0" fontId="0" fillId="2" borderId="7" xfId="0" applyFill="1" applyBorder="1"/>
    <xf numFmtId="49" fontId="8" fillId="2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7" fillId="4" borderId="10" xfId="0" applyFont="1" applyFill="1" applyBorder="1"/>
    <xf numFmtId="0" fontId="7" fillId="4" borderId="6" xfId="0" applyFont="1" applyFill="1" applyBorder="1"/>
    <xf numFmtId="0" fontId="15" fillId="2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4" borderId="39" xfId="0" applyNumberFormat="1" applyFont="1" applyFill="1" applyBorder="1" applyAlignment="1">
      <alignment horizontal="center"/>
    </xf>
    <xf numFmtId="4" fontId="7" fillId="4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49" fontId="0" fillId="0" borderId="40" xfId="0" applyNumberFormat="1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2" borderId="46" xfId="0" applyFill="1" applyBorder="1"/>
    <xf numFmtId="49" fontId="0" fillId="2" borderId="43" xfId="0" applyNumberFormat="1" applyFill="1" applyBorder="1" applyAlignment="1"/>
    <xf numFmtId="49" fontId="0" fillId="2" borderId="43" xfId="0" applyNumberFormat="1" applyFill="1" applyBorder="1"/>
    <xf numFmtId="0" fontId="0" fillId="2" borderId="43" xfId="0" applyFill="1" applyBorder="1"/>
    <xf numFmtId="0" fontId="0" fillId="2" borderId="42" xfId="0" applyFill="1" applyBorder="1"/>
    <xf numFmtId="0" fontId="0" fillId="2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2" borderId="10" xfId="0" applyFill="1" applyBorder="1" applyAlignment="1">
      <alignment vertical="top"/>
    </xf>
    <xf numFmtId="0" fontId="0" fillId="2" borderId="35" xfId="0" applyFill="1" applyBorder="1"/>
    <xf numFmtId="49" fontId="0" fillId="2" borderId="35" xfId="0" applyNumberFormat="1" applyFill="1" applyBorder="1"/>
    <xf numFmtId="0" fontId="0" fillId="2" borderId="49" xfId="0" applyFill="1" applyBorder="1" applyAlignment="1">
      <alignment vertical="top"/>
    </xf>
    <xf numFmtId="0" fontId="0" fillId="2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2" borderId="10" xfId="0" applyNumberFormat="1" applyFill="1" applyBorder="1" applyAlignment="1">
      <alignment vertical="top"/>
    </xf>
    <xf numFmtId="0" fontId="16" fillId="0" borderId="34" xfId="0" applyFont="1" applyBorder="1" applyAlignment="1">
      <alignment vertical="top" shrinkToFit="1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34" xfId="0" applyNumberFormat="1" applyFont="1" applyBorder="1" applyAlignment="1">
      <alignment vertical="top" wrapText="1" shrinkToFit="1"/>
    </xf>
    <xf numFmtId="0" fontId="0" fillId="2" borderId="38" xfId="0" applyFill="1" applyBorder="1" applyAlignment="1">
      <alignment vertical="top" shrinkToFit="1"/>
    </xf>
    <xf numFmtId="0" fontId="0" fillId="2" borderId="39" xfId="0" applyFill="1" applyBorder="1" applyAlignment="1">
      <alignment vertical="top" shrinkToFit="1"/>
    </xf>
    <xf numFmtId="0" fontId="0" fillId="2" borderId="10" xfId="0" applyFill="1" applyBorder="1" applyAlignment="1">
      <alignment vertical="top" shrinkToFit="1"/>
    </xf>
    <xf numFmtId="164" fontId="16" fillId="0" borderId="33" xfId="0" applyNumberFormat="1" applyFont="1" applyBorder="1" applyAlignment="1">
      <alignment vertical="top" shrinkToFit="1"/>
    </xf>
    <xf numFmtId="164" fontId="17" fillId="0" borderId="33" xfId="0" applyNumberFormat="1" applyFont="1" applyBorder="1" applyAlignment="1">
      <alignment vertical="top" wrapText="1" shrinkToFit="1"/>
    </xf>
    <xf numFmtId="164" fontId="0" fillId="2" borderId="39" xfId="0" applyNumberFormat="1" applyFill="1" applyBorder="1" applyAlignment="1">
      <alignment vertical="top" shrinkToFit="1"/>
    </xf>
    <xf numFmtId="4" fontId="16" fillId="3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0" fillId="2" borderId="39" xfId="0" applyNumberFormat="1" applyFill="1" applyBorder="1" applyAlignment="1">
      <alignment vertical="top" shrinkToFit="1"/>
    </xf>
    <xf numFmtId="0" fontId="0" fillId="2" borderId="51" xfId="0" applyFill="1" applyBorder="1"/>
    <xf numFmtId="0" fontId="0" fillId="2" borderId="52" xfId="0" applyFill="1" applyBorder="1" applyAlignment="1">
      <alignment wrapText="1"/>
    </xf>
    <xf numFmtId="0" fontId="0" fillId="2" borderId="53" xfId="0" applyFill="1" applyBorder="1" applyAlignment="1">
      <alignment vertical="top"/>
    </xf>
    <xf numFmtId="49" fontId="0" fillId="2" borderId="53" xfId="0" applyNumberFormat="1" applyFill="1" applyBorder="1" applyAlignment="1">
      <alignment vertical="top"/>
    </xf>
    <xf numFmtId="49" fontId="0" fillId="2" borderId="49" xfId="0" applyNumberFormat="1" applyFill="1" applyBorder="1" applyAlignment="1">
      <alignment vertical="top"/>
    </xf>
    <xf numFmtId="0" fontId="0" fillId="2" borderId="54" xfId="0" applyFill="1" applyBorder="1" applyAlignment="1">
      <alignment vertical="top"/>
    </xf>
    <xf numFmtId="164" fontId="0" fillId="2" borderId="49" xfId="0" applyNumberFormat="1" applyFill="1" applyBorder="1" applyAlignment="1">
      <alignment vertical="top"/>
    </xf>
    <xf numFmtId="4" fontId="0" fillId="2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8" xfId="0" applyFont="1" applyBorder="1" applyAlignment="1">
      <alignment vertical="top" shrinkToFit="1"/>
    </xf>
    <xf numFmtId="164" fontId="16" fillId="0" borderId="39" xfId="0" applyNumberFormat="1" applyFont="1" applyBorder="1" applyAlignment="1">
      <alignment vertical="top" shrinkToFit="1"/>
    </xf>
    <xf numFmtId="4" fontId="16" fillId="3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39" xfId="0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2" borderId="15" xfId="0" applyFont="1" applyFill="1" applyBorder="1" applyAlignment="1">
      <alignment vertical="top"/>
    </xf>
    <xf numFmtId="49" fontId="8" fillId="2" borderId="12" xfId="0" applyNumberFormat="1" applyFont="1" applyFill="1" applyBorder="1" applyAlignment="1">
      <alignment vertical="top"/>
    </xf>
    <xf numFmtId="0" fontId="8" fillId="2" borderId="12" xfId="0" applyFont="1" applyFill="1" applyBorder="1" applyAlignment="1">
      <alignment vertical="top"/>
    </xf>
    <xf numFmtId="4" fontId="8" fillId="2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33" xfId="0" quotePrefix="1" applyNumberFormat="1" applyFont="1" applyBorder="1" applyAlignment="1">
      <alignment horizontal="left" vertical="top" wrapText="1"/>
    </xf>
    <xf numFmtId="0" fontId="0" fillId="2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2" borderId="12" xfId="0" applyNumberFormat="1" applyFont="1" applyFill="1" applyBorder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4" fontId="7" fillId="0" borderId="33" xfId="0" applyNumberFormat="1" applyFont="1" applyBorder="1" applyAlignment="1">
      <alignment vertical="center"/>
    </xf>
    <xf numFmtId="49" fontId="7" fillId="0" borderId="26" xfId="0" applyNumberFormat="1" applyFont="1" applyBorder="1" applyAlignment="1">
      <alignment vertical="center" wrapText="1"/>
    </xf>
    <xf numFmtId="49" fontId="7" fillId="0" borderId="0" xfId="0" applyNumberFormat="1" applyFont="1" applyBorder="1" applyAlignment="1">
      <alignment vertical="center" wrapText="1"/>
    </xf>
    <xf numFmtId="4" fontId="7" fillId="0" borderId="39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4" borderId="39" xfId="0" applyNumberFormat="1" applyFont="1" applyFill="1" applyBorder="1" applyAlignment="1"/>
    <xf numFmtId="49" fontId="8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4" borderId="31" xfId="0" applyNumberFormat="1" applyFill="1" applyBorder="1"/>
    <xf numFmtId="3" fontId="0" fillId="4" borderId="12" xfId="0" applyNumberFormat="1" applyFill="1" applyBorder="1"/>
    <xf numFmtId="3" fontId="0" fillId="4" borderId="32" xfId="0" applyNumberFormat="1" applyFill="1" applyBorder="1"/>
    <xf numFmtId="0" fontId="15" fillId="2" borderId="35" xfId="0" applyFont="1" applyFill="1" applyBorder="1" applyAlignment="1">
      <alignment horizontal="center" vertical="center" wrapText="1"/>
    </xf>
    <xf numFmtId="4" fontId="7" fillId="0" borderId="35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2" fontId="12" fillId="2" borderId="7" xfId="0" applyNumberFormat="1" applyFont="1" applyFill="1" applyBorder="1" applyAlignment="1">
      <alignment horizontal="right" vertical="center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49" fontId="8" fillId="3" borderId="0" xfId="0" applyNumberFormat="1" applyFont="1" applyFill="1" applyBorder="1" applyAlignment="1" applyProtection="1">
      <alignment horizontal="left" vertical="center"/>
      <protection locked="0"/>
    </xf>
    <xf numFmtId="49" fontId="8" fillId="3" borderId="6" xfId="0" applyNumberFormat="1" applyFont="1" applyFill="1" applyBorder="1" applyAlignment="1" applyProtection="1">
      <alignment horizontal="left" vertical="center"/>
      <protection locked="0"/>
    </xf>
    <xf numFmtId="0" fontId="8" fillId="0" borderId="6" xfId="0" applyFont="1" applyBorder="1" applyAlignment="1">
      <alignment horizont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2" fillId="2" borderId="7" xfId="0" applyNumberFormat="1" applyFont="1" applyFill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49" fontId="8" fillId="3" borderId="18" xfId="0" applyNumberFormat="1" applyFont="1" applyFill="1" applyBorder="1" applyAlignment="1" applyProtection="1">
      <alignment horizontal="left" vertical="center"/>
      <protection locked="0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49" fontId="6" fillId="2" borderId="18" xfId="0" applyNumberFormat="1" applyFont="1" applyFill="1" applyBorder="1" applyAlignment="1">
      <alignment horizontal="center" vertical="center" shrinkToFit="1"/>
    </xf>
    <xf numFmtId="0" fontId="6" fillId="2" borderId="18" xfId="0" applyFont="1" applyFill="1" applyBorder="1" applyAlignment="1">
      <alignment horizontal="center" vertical="center" shrinkToFit="1"/>
    </xf>
    <xf numFmtId="0" fontId="6" fillId="2" borderId="19" xfId="0" applyFont="1" applyFill="1" applyBorder="1" applyAlignment="1">
      <alignment horizontal="center" vertical="center" shrinkToFi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7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3" borderId="36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vertical="top" wrapText="1"/>
      <protection locked="0"/>
    </xf>
    <xf numFmtId="0" fontId="0" fillId="3" borderId="18" xfId="0" applyFill="1" applyBorder="1" applyAlignment="1" applyProtection="1">
      <alignment horizontal="left" vertical="top" wrapText="1"/>
      <protection locked="0"/>
    </xf>
    <xf numFmtId="0" fontId="0" fillId="3" borderId="37" xfId="0" applyFill="1" applyBorder="1" applyAlignment="1" applyProtection="1">
      <alignment vertical="top" wrapText="1"/>
      <protection locked="0"/>
    </xf>
    <xf numFmtId="0" fontId="0" fillId="3" borderId="26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vertical="top" wrapText="1"/>
      <protection locked="0"/>
    </xf>
    <xf numFmtId="0" fontId="0" fillId="3" borderId="0" xfId="0" applyFill="1" applyBorder="1" applyAlignment="1" applyProtection="1">
      <alignment horizontal="left" vertical="top" wrapText="1"/>
      <protection locked="0"/>
    </xf>
    <xf numFmtId="0" fontId="0" fillId="3" borderId="34" xfId="0" applyFill="1" applyBorder="1" applyAlignment="1" applyProtection="1">
      <alignment vertical="top" wrapText="1"/>
      <protection locked="0"/>
    </xf>
    <xf numFmtId="0" fontId="0" fillId="3" borderId="10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vertical="top" wrapText="1"/>
      <protection locked="0"/>
    </xf>
    <xf numFmtId="0" fontId="0" fillId="3" borderId="6" xfId="0" applyFill="1" applyBorder="1" applyAlignment="1" applyProtection="1">
      <alignment horizontal="left" vertical="top" wrapText="1"/>
      <protection locked="0"/>
    </xf>
    <xf numFmtId="0" fontId="0" fillId="3" borderId="38" xfId="0" applyFill="1" applyBorder="1" applyAlignment="1" applyProtection="1">
      <alignment vertical="top" wrapText="1"/>
      <protection locked="0"/>
    </xf>
  </cellXfs>
  <cellStyles count="2">
    <cellStyle name="Normální" xfId="0" builtinId="0"/>
    <cellStyle name="normální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112">
    <tabColor rgb="FF66FF66"/>
  </sheetPr>
  <dimension ref="A1:O55"/>
  <sheetViews>
    <sheetView showGridLines="0" topLeftCell="B7" zoomScaleNormal="100" zoomScaleSheetLayoutView="75" workbookViewId="0">
      <selection activeCell="H31" sqref="H31"/>
    </sheetView>
  </sheetViews>
  <sheetFormatPr defaultColWidth="9" defaultRowHeight="12.75" x14ac:dyDescent="0.2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 x14ac:dyDescent="0.2">
      <c r="A1" s="66" t="s">
        <v>35</v>
      </c>
      <c r="B1" s="222" t="s">
        <v>39</v>
      </c>
      <c r="C1" s="223"/>
      <c r="D1" s="223"/>
      <c r="E1" s="223"/>
      <c r="F1" s="223"/>
      <c r="G1" s="223"/>
      <c r="H1" s="223"/>
      <c r="I1" s="223"/>
      <c r="J1" s="224"/>
    </row>
    <row r="2" spans="1:15" ht="23.25" customHeight="1" x14ac:dyDescent="0.2">
      <c r="A2" s="4"/>
      <c r="B2" s="74" t="s">
        <v>37</v>
      </c>
      <c r="C2" s="75"/>
      <c r="D2" s="238" t="s">
        <v>42</v>
      </c>
      <c r="E2" s="239"/>
      <c r="F2" s="239"/>
      <c r="G2" s="239"/>
      <c r="H2" s="239"/>
      <c r="I2" s="239"/>
      <c r="J2" s="240"/>
      <c r="O2" s="2"/>
    </row>
    <row r="3" spans="1:15" ht="23.25" hidden="1" customHeight="1" x14ac:dyDescent="0.2">
      <c r="A3" s="4"/>
      <c r="B3" s="76" t="s">
        <v>40</v>
      </c>
      <c r="C3" s="77"/>
      <c r="D3" s="202"/>
      <c r="E3" s="203"/>
      <c r="F3" s="203"/>
      <c r="G3" s="203"/>
      <c r="H3" s="203"/>
      <c r="I3" s="203"/>
      <c r="J3" s="204"/>
    </row>
    <row r="4" spans="1:15" ht="23.25" hidden="1" customHeight="1" x14ac:dyDescent="0.2">
      <c r="A4" s="4"/>
      <c r="B4" s="78" t="s">
        <v>41</v>
      </c>
      <c r="C4" s="79"/>
      <c r="D4" s="80"/>
      <c r="E4" s="80"/>
      <c r="F4" s="81"/>
      <c r="G4" s="82"/>
      <c r="H4" s="81"/>
      <c r="I4" s="82"/>
      <c r="J4" s="83"/>
    </row>
    <row r="5" spans="1:15" ht="24" customHeight="1" x14ac:dyDescent="0.2">
      <c r="A5" s="4"/>
      <c r="B5" s="42" t="s">
        <v>20</v>
      </c>
      <c r="C5" s="5"/>
      <c r="D5" s="84" t="s">
        <v>43</v>
      </c>
      <c r="E5" s="22"/>
      <c r="F5" s="22"/>
      <c r="G5" s="22"/>
      <c r="H5" s="24" t="s">
        <v>32</v>
      </c>
      <c r="I5" s="84" t="s">
        <v>47</v>
      </c>
      <c r="J5" s="11"/>
    </row>
    <row r="6" spans="1:15" ht="15.75" customHeight="1" x14ac:dyDescent="0.2">
      <c r="A6" s="4"/>
      <c r="B6" s="36"/>
      <c r="C6" s="22"/>
      <c r="D6" s="84" t="s">
        <v>44</v>
      </c>
      <c r="E6" s="22"/>
      <c r="F6" s="22"/>
      <c r="G6" s="22"/>
      <c r="H6" s="24" t="s">
        <v>33</v>
      </c>
      <c r="I6" s="84" t="s">
        <v>48</v>
      </c>
      <c r="J6" s="11"/>
    </row>
    <row r="7" spans="1:15" ht="15.75" customHeight="1" x14ac:dyDescent="0.2">
      <c r="A7" s="4"/>
      <c r="B7" s="37"/>
      <c r="C7" s="85" t="s">
        <v>46</v>
      </c>
      <c r="D7" s="73" t="s">
        <v>45</v>
      </c>
      <c r="E7" s="29"/>
      <c r="F7" s="29"/>
      <c r="G7" s="29"/>
      <c r="H7" s="31"/>
      <c r="I7" s="29"/>
      <c r="J7" s="45"/>
    </row>
    <row r="8" spans="1:15" ht="24" hidden="1" customHeight="1" x14ac:dyDescent="0.2">
      <c r="A8" s="4"/>
      <c r="B8" s="42" t="s">
        <v>18</v>
      </c>
      <c r="C8" s="5"/>
      <c r="D8" s="30"/>
      <c r="E8" s="5"/>
      <c r="F8" s="5"/>
      <c r="G8" s="40"/>
      <c r="H8" s="24" t="s">
        <v>32</v>
      </c>
      <c r="I8" s="28"/>
      <c r="J8" s="11"/>
    </row>
    <row r="9" spans="1:15" ht="15.75" hidden="1" customHeight="1" x14ac:dyDescent="0.2">
      <c r="A9" s="4"/>
      <c r="B9" s="4"/>
      <c r="C9" s="5"/>
      <c r="D9" s="30"/>
      <c r="E9" s="5"/>
      <c r="F9" s="5"/>
      <c r="G9" s="40"/>
      <c r="H9" s="24" t="s">
        <v>33</v>
      </c>
      <c r="I9" s="28"/>
      <c r="J9" s="11"/>
    </row>
    <row r="10" spans="1:15" ht="15.75" hidden="1" customHeight="1" x14ac:dyDescent="0.2">
      <c r="A10" s="4"/>
      <c r="B10" s="46"/>
      <c r="C10" s="23"/>
      <c r="D10" s="41"/>
      <c r="E10" s="49"/>
      <c r="F10" s="49"/>
      <c r="G10" s="47"/>
      <c r="H10" s="47"/>
      <c r="I10" s="48"/>
      <c r="J10" s="45"/>
    </row>
    <row r="11" spans="1:15" ht="24" customHeight="1" x14ac:dyDescent="0.2">
      <c r="A11" s="4"/>
      <c r="B11" s="42" t="s">
        <v>17</v>
      </c>
      <c r="C11" s="5"/>
      <c r="D11" s="233"/>
      <c r="E11" s="233"/>
      <c r="F11" s="233"/>
      <c r="G11" s="233"/>
      <c r="H11" s="24" t="s">
        <v>32</v>
      </c>
      <c r="I11" s="87"/>
      <c r="J11" s="11"/>
    </row>
    <row r="12" spans="1:15" ht="15.75" customHeight="1" x14ac:dyDescent="0.2">
      <c r="A12" s="4"/>
      <c r="B12" s="36"/>
      <c r="C12" s="22"/>
      <c r="D12" s="219"/>
      <c r="E12" s="219"/>
      <c r="F12" s="219"/>
      <c r="G12" s="219"/>
      <c r="H12" s="24" t="s">
        <v>33</v>
      </c>
      <c r="I12" s="87"/>
      <c r="J12" s="11"/>
    </row>
    <row r="13" spans="1:15" ht="15.75" customHeight="1" x14ac:dyDescent="0.2">
      <c r="A13" s="4"/>
      <c r="B13" s="37"/>
      <c r="C13" s="86"/>
      <c r="D13" s="220"/>
      <c r="E13" s="220"/>
      <c r="F13" s="220"/>
      <c r="G13" s="220"/>
      <c r="H13" s="25"/>
      <c r="I13" s="29"/>
      <c r="J13" s="45"/>
    </row>
    <row r="14" spans="1:15" ht="24" hidden="1" customHeight="1" x14ac:dyDescent="0.2">
      <c r="A14" s="4"/>
      <c r="B14" s="59" t="s">
        <v>19</v>
      </c>
      <c r="C14" s="60"/>
      <c r="D14" s="61"/>
      <c r="E14" s="62"/>
      <c r="F14" s="62"/>
      <c r="G14" s="62"/>
      <c r="H14" s="63"/>
      <c r="I14" s="62"/>
      <c r="J14" s="64"/>
    </row>
    <row r="15" spans="1:15" ht="32.25" customHeight="1" x14ac:dyDescent="0.2">
      <c r="A15" s="4"/>
      <c r="B15" s="46" t="s">
        <v>30</v>
      </c>
      <c r="C15" s="65"/>
      <c r="D15" s="47"/>
      <c r="E15" s="241"/>
      <c r="F15" s="241"/>
      <c r="G15" s="215"/>
      <c r="H15" s="215"/>
      <c r="I15" s="215" t="s">
        <v>27</v>
      </c>
      <c r="J15" s="216"/>
    </row>
    <row r="16" spans="1:15" ht="23.25" customHeight="1" x14ac:dyDescent="0.2">
      <c r="A16" s="134" t="s">
        <v>22</v>
      </c>
      <c r="B16" s="135" t="s">
        <v>22</v>
      </c>
      <c r="C16" s="52"/>
      <c r="D16" s="53"/>
      <c r="E16" s="217"/>
      <c r="F16" s="218"/>
      <c r="G16" s="217"/>
      <c r="H16" s="218"/>
      <c r="I16" s="217">
        <f>SUMIF(F46:F51,A16,I46:I51)+SUMIF(F46:F51,"PSU",I46:I51)</f>
        <v>0</v>
      </c>
      <c r="J16" s="230"/>
    </row>
    <row r="17" spans="1:10" ht="23.25" customHeight="1" x14ac:dyDescent="0.2">
      <c r="A17" s="134" t="s">
        <v>23</v>
      </c>
      <c r="B17" s="135" t="s">
        <v>23</v>
      </c>
      <c r="C17" s="52"/>
      <c r="D17" s="53"/>
      <c r="E17" s="217"/>
      <c r="F17" s="218"/>
      <c r="G17" s="217"/>
      <c r="H17" s="218"/>
      <c r="I17" s="217">
        <f>SUMIF(F46:F51,A17,I46:I51)</f>
        <v>0</v>
      </c>
      <c r="J17" s="230"/>
    </row>
    <row r="18" spans="1:10" ht="23.25" customHeight="1" x14ac:dyDescent="0.2">
      <c r="A18" s="134" t="s">
        <v>24</v>
      </c>
      <c r="B18" s="135" t="s">
        <v>24</v>
      </c>
      <c r="C18" s="52"/>
      <c r="D18" s="53"/>
      <c r="E18" s="217"/>
      <c r="F18" s="218"/>
      <c r="G18" s="217"/>
      <c r="H18" s="218"/>
      <c r="I18" s="217">
        <f>SUMIF(F46:F51,A18,I46:I51)</f>
        <v>0</v>
      </c>
      <c r="J18" s="230"/>
    </row>
    <row r="19" spans="1:10" ht="23.25" customHeight="1" x14ac:dyDescent="0.2">
      <c r="A19" s="134" t="s">
        <v>66</v>
      </c>
      <c r="B19" s="135" t="s">
        <v>25</v>
      </c>
      <c r="C19" s="52"/>
      <c r="D19" s="53"/>
      <c r="E19" s="217"/>
      <c r="F19" s="218"/>
      <c r="G19" s="217"/>
      <c r="H19" s="218"/>
      <c r="I19" s="217">
        <f>SUMIF(F46:F51,A19,I46:I51)</f>
        <v>0</v>
      </c>
      <c r="J19" s="230"/>
    </row>
    <row r="20" spans="1:10" ht="23.25" customHeight="1" x14ac:dyDescent="0.2">
      <c r="A20" s="134" t="s">
        <v>67</v>
      </c>
      <c r="B20" s="135" t="s">
        <v>26</v>
      </c>
      <c r="C20" s="52"/>
      <c r="D20" s="53"/>
      <c r="E20" s="217"/>
      <c r="F20" s="218"/>
      <c r="G20" s="217"/>
      <c r="H20" s="218"/>
      <c r="I20" s="217">
        <f>SUMIF(F46:F51,A20,I46:I51)</f>
        <v>0</v>
      </c>
      <c r="J20" s="230"/>
    </row>
    <row r="21" spans="1:10" ht="23.25" customHeight="1" x14ac:dyDescent="0.2">
      <c r="A21" s="4"/>
      <c r="B21" s="67" t="s">
        <v>27</v>
      </c>
      <c r="C21" s="68"/>
      <c r="D21" s="69"/>
      <c r="E21" s="231"/>
      <c r="F21" s="232"/>
      <c r="G21" s="231"/>
      <c r="H21" s="232"/>
      <c r="I21" s="231">
        <f>SUM(I16:J20)</f>
        <v>0</v>
      </c>
      <c r="J21" s="237"/>
    </row>
    <row r="22" spans="1:10" ht="33" customHeight="1" x14ac:dyDescent="0.2">
      <c r="A22" s="4"/>
      <c r="B22" s="58" t="s">
        <v>31</v>
      </c>
      <c r="C22" s="52"/>
      <c r="D22" s="53"/>
      <c r="E22" s="57"/>
      <c r="F22" s="55"/>
      <c r="G22" s="44"/>
      <c r="H22" s="44"/>
      <c r="I22" s="44"/>
      <c r="J22" s="56"/>
    </row>
    <row r="23" spans="1:10" ht="23.25" customHeight="1" x14ac:dyDescent="0.2">
      <c r="A23" s="4"/>
      <c r="B23" s="51" t="s">
        <v>10</v>
      </c>
      <c r="C23" s="52"/>
      <c r="D23" s="53"/>
      <c r="E23" s="54">
        <v>12</v>
      </c>
      <c r="F23" s="55" t="s">
        <v>0</v>
      </c>
      <c r="G23" s="228">
        <f>ZakladDPHSniVypocet</f>
        <v>0</v>
      </c>
      <c r="H23" s="229"/>
      <c r="I23" s="229"/>
      <c r="J23" s="56" t="str">
        <f t="shared" ref="J23:J27" si="0">Mena</f>
        <v>CZK</v>
      </c>
    </row>
    <row r="24" spans="1:10" ht="23.25" customHeight="1" x14ac:dyDescent="0.2">
      <c r="A24" s="4"/>
      <c r="B24" s="51" t="s">
        <v>11</v>
      </c>
      <c r="C24" s="52"/>
      <c r="D24" s="53"/>
      <c r="E24" s="54">
        <f>SazbaDPH1</f>
        <v>12</v>
      </c>
      <c r="F24" s="55" t="s">
        <v>0</v>
      </c>
      <c r="G24" s="235">
        <f>ZakladDPHSni*SazbaDPH1/100</f>
        <v>0</v>
      </c>
      <c r="H24" s="236"/>
      <c r="I24" s="236"/>
      <c r="J24" s="56" t="str">
        <f t="shared" si="0"/>
        <v>CZK</v>
      </c>
    </row>
    <row r="25" spans="1:10" ht="23.25" customHeight="1" x14ac:dyDescent="0.2">
      <c r="A25" s="4"/>
      <c r="B25" s="51" t="s">
        <v>12</v>
      </c>
      <c r="C25" s="52"/>
      <c r="D25" s="53"/>
      <c r="E25" s="54">
        <v>21</v>
      </c>
      <c r="F25" s="55" t="s">
        <v>0</v>
      </c>
      <c r="G25" s="228">
        <f>ZakladDPHZaklVypocet</f>
        <v>0</v>
      </c>
      <c r="H25" s="229"/>
      <c r="I25" s="229"/>
      <c r="J25" s="56" t="str">
        <f t="shared" si="0"/>
        <v>CZK</v>
      </c>
    </row>
    <row r="26" spans="1:10" ht="23.25" customHeight="1" thickBot="1" x14ac:dyDescent="0.25">
      <c r="A26" s="4"/>
      <c r="B26" s="43" t="s">
        <v>13</v>
      </c>
      <c r="C26" s="20"/>
      <c r="D26" s="18"/>
      <c r="E26" s="38">
        <f>SazbaDPH2</f>
        <v>21</v>
      </c>
      <c r="F26" s="39" t="s">
        <v>0</v>
      </c>
      <c r="G26" s="225">
        <f>ZakladDPHZakl*SazbaDPH2/100</f>
        <v>0</v>
      </c>
      <c r="H26" s="226"/>
      <c r="I26" s="226"/>
      <c r="J26" s="50" t="str">
        <f t="shared" si="0"/>
        <v>CZK</v>
      </c>
    </row>
    <row r="27" spans="1:10" ht="29.25" customHeight="1" thickBot="1" x14ac:dyDescent="0.25">
      <c r="A27" s="4"/>
      <c r="B27" s="106" t="s">
        <v>21</v>
      </c>
      <c r="C27" s="107"/>
      <c r="D27" s="107"/>
      <c r="E27" s="108"/>
      <c r="F27" s="109"/>
      <c r="G27" s="214">
        <f>ZakladDPHSniVypocet+ZakladDPHZaklVypocet</f>
        <v>0</v>
      </c>
      <c r="H27" s="214"/>
      <c r="I27" s="214"/>
      <c r="J27" s="110" t="str">
        <f t="shared" si="0"/>
        <v>CZK</v>
      </c>
    </row>
    <row r="28" spans="1:10" ht="27.75" customHeight="1" thickBot="1" x14ac:dyDescent="0.25">
      <c r="A28" s="4"/>
      <c r="B28" s="106" t="s">
        <v>34</v>
      </c>
      <c r="C28" s="111"/>
      <c r="D28" s="111"/>
      <c r="E28" s="111"/>
      <c r="F28" s="111"/>
      <c r="G28" s="227">
        <f>ZakladDPHZakl+DPHZakl</f>
        <v>0</v>
      </c>
      <c r="H28" s="227"/>
      <c r="I28" s="227"/>
      <c r="J28" s="112" t="s">
        <v>51</v>
      </c>
    </row>
    <row r="29" spans="1:10" ht="12.75" customHeight="1" x14ac:dyDescent="0.2">
      <c r="A29" s="4"/>
      <c r="B29" s="4"/>
      <c r="C29" s="5"/>
      <c r="D29" s="5"/>
      <c r="E29" s="5"/>
      <c r="F29" s="5"/>
      <c r="G29" s="40"/>
      <c r="H29" s="5"/>
      <c r="I29" s="40"/>
      <c r="J29" s="12"/>
    </row>
    <row r="30" spans="1:10" ht="30" customHeight="1" x14ac:dyDescent="0.2">
      <c r="A30" s="4"/>
      <c r="B30" s="4"/>
      <c r="C30" s="5"/>
      <c r="D30" s="5"/>
      <c r="E30" s="5"/>
      <c r="F30" s="5"/>
      <c r="G30" s="40"/>
      <c r="H30" s="5"/>
      <c r="I30" s="40"/>
      <c r="J30" s="12"/>
    </row>
    <row r="31" spans="1:10" ht="18.75" customHeight="1" x14ac:dyDescent="0.2">
      <c r="A31" s="4"/>
      <c r="B31" s="21"/>
      <c r="C31" s="19" t="s">
        <v>9</v>
      </c>
      <c r="D31" s="34"/>
      <c r="E31" s="34"/>
      <c r="F31" s="19" t="s">
        <v>8</v>
      </c>
      <c r="G31" s="34"/>
      <c r="H31" s="35"/>
      <c r="I31" s="34"/>
      <c r="J31" s="12"/>
    </row>
    <row r="32" spans="1:10" ht="47.25" customHeight="1" x14ac:dyDescent="0.2">
      <c r="A32" s="4"/>
      <c r="B32" s="4"/>
      <c r="C32" s="5"/>
      <c r="D32" s="5"/>
      <c r="E32" s="5"/>
      <c r="F32" s="5"/>
      <c r="G32" s="40"/>
      <c r="H32" s="5"/>
      <c r="I32" s="40"/>
      <c r="J32" s="12"/>
    </row>
    <row r="33" spans="1:10" s="32" customFormat="1" ht="18.75" customHeight="1" x14ac:dyDescent="0.2">
      <c r="A33" s="26"/>
      <c r="B33" s="26"/>
      <c r="C33" s="27"/>
      <c r="D33" s="221"/>
      <c r="E33" s="221"/>
      <c r="F33" s="27"/>
      <c r="G33" s="221"/>
      <c r="H33" s="221"/>
      <c r="I33" s="221"/>
      <c r="J33" s="33"/>
    </row>
    <row r="34" spans="1:10" ht="12.75" customHeight="1" x14ac:dyDescent="0.2">
      <c r="A34" s="4"/>
      <c r="B34" s="4"/>
      <c r="C34" s="5"/>
      <c r="D34" s="234" t="s">
        <v>2</v>
      </c>
      <c r="E34" s="234"/>
      <c r="F34" s="5"/>
      <c r="G34" s="40"/>
      <c r="H34" s="13" t="s">
        <v>3</v>
      </c>
      <c r="I34" s="40"/>
      <c r="J34" s="12"/>
    </row>
    <row r="35" spans="1:10" ht="13.5" customHeight="1" thickBot="1" x14ac:dyDescent="0.25">
      <c r="A35" s="14"/>
      <c r="B35" s="14"/>
      <c r="C35" s="15"/>
      <c r="D35" s="15"/>
      <c r="E35" s="15"/>
      <c r="F35" s="15"/>
      <c r="G35" s="16"/>
      <c r="H35" s="15"/>
      <c r="I35" s="16"/>
      <c r="J35" s="17"/>
    </row>
    <row r="36" spans="1:10" ht="27" hidden="1" customHeight="1" x14ac:dyDescent="0.25">
      <c r="B36" s="70" t="s">
        <v>14</v>
      </c>
      <c r="C36" s="3"/>
      <c r="D36" s="3"/>
      <c r="E36" s="3"/>
      <c r="F36" s="98"/>
      <c r="G36" s="98"/>
      <c r="H36" s="98"/>
      <c r="I36" s="98"/>
      <c r="J36" s="3"/>
    </row>
    <row r="37" spans="1:10" ht="25.5" hidden="1" customHeight="1" x14ac:dyDescent="0.2">
      <c r="A37" s="90" t="s">
        <v>36</v>
      </c>
      <c r="B37" s="92" t="s">
        <v>15</v>
      </c>
      <c r="C37" s="93" t="s">
        <v>4</v>
      </c>
      <c r="D37" s="94"/>
      <c r="E37" s="94"/>
      <c r="F37" s="99" t="str">
        <f>B23</f>
        <v>Základ pro sníženou DPH</v>
      </c>
      <c r="G37" s="99" t="str">
        <f>B25</f>
        <v>Základ pro základní DPH</v>
      </c>
      <c r="H37" s="100" t="s">
        <v>16</v>
      </c>
      <c r="I37" s="100" t="s">
        <v>1</v>
      </c>
      <c r="J37" s="95" t="s">
        <v>0</v>
      </c>
    </row>
    <row r="38" spans="1:10" ht="25.5" hidden="1" customHeight="1" x14ac:dyDescent="0.2">
      <c r="A38" s="90">
        <v>1</v>
      </c>
      <c r="B38" s="96" t="s">
        <v>49</v>
      </c>
      <c r="C38" s="205" t="s">
        <v>42</v>
      </c>
      <c r="D38" s="206"/>
      <c r="E38" s="206"/>
      <c r="F38" s="101">
        <f>'Rozpočet Pol'!AC60</f>
        <v>0</v>
      </c>
      <c r="G38" s="102">
        <f>'Rozpočet Pol'!AD60</f>
        <v>0</v>
      </c>
      <c r="H38" s="103">
        <f>(F38*SazbaDPH1/100)+(G38*SazbaDPH2/100)</f>
        <v>0</v>
      </c>
      <c r="I38" s="103">
        <f>F38+G38+H38</f>
        <v>0</v>
      </c>
      <c r="J38" s="97" t="str">
        <f>IF(CenaCelkemVypocet=0,"",I38/CenaCelkemVypocet*100)</f>
        <v/>
      </c>
    </row>
    <row r="39" spans="1:10" ht="25.5" hidden="1" customHeight="1" x14ac:dyDescent="0.2">
      <c r="A39" s="90"/>
      <c r="B39" s="207" t="s">
        <v>50</v>
      </c>
      <c r="C39" s="208"/>
      <c r="D39" s="208"/>
      <c r="E39" s="209"/>
      <c r="F39" s="104">
        <f>SUMIF(A38:A38,"=1",F38:F38)</f>
        <v>0</v>
      </c>
      <c r="G39" s="105">
        <f>SUMIF(A38:A38,"=1",G38:G38)</f>
        <v>0</v>
      </c>
      <c r="H39" s="105">
        <f>SUMIF(A38:A38,"=1",H38:H38)</f>
        <v>0</v>
      </c>
      <c r="I39" s="105">
        <f>SUMIF(A38:A38,"=1",I38:I38)</f>
        <v>0</v>
      </c>
      <c r="J39" s="91">
        <f>SUMIF(A38:A38,"=1",J38:J38)</f>
        <v>0</v>
      </c>
    </row>
    <row r="43" spans="1:10" ht="15.75" x14ac:dyDescent="0.25">
      <c r="B43" s="113" t="s">
        <v>52</v>
      </c>
    </row>
    <row r="45" spans="1:10" ht="25.5" customHeight="1" x14ac:dyDescent="0.2">
      <c r="A45" s="114"/>
      <c r="B45" s="118" t="s">
        <v>15</v>
      </c>
      <c r="C45" s="118" t="s">
        <v>4</v>
      </c>
      <c r="D45" s="119"/>
      <c r="E45" s="119"/>
      <c r="F45" s="122" t="s">
        <v>53</v>
      </c>
      <c r="G45" s="122"/>
      <c r="H45" s="122"/>
      <c r="I45" s="210" t="s">
        <v>27</v>
      </c>
      <c r="J45" s="210"/>
    </row>
    <row r="46" spans="1:10" ht="25.5" customHeight="1" x14ac:dyDescent="0.2">
      <c r="A46" s="115"/>
      <c r="B46" s="123" t="s">
        <v>54</v>
      </c>
      <c r="C46" s="212" t="s">
        <v>55</v>
      </c>
      <c r="D46" s="213"/>
      <c r="E46" s="213"/>
      <c r="F46" s="125" t="s">
        <v>22</v>
      </c>
      <c r="G46" s="126"/>
      <c r="H46" s="126"/>
      <c r="I46" s="211">
        <f>'Rozpočet Pol'!G8</f>
        <v>0</v>
      </c>
      <c r="J46" s="211"/>
    </row>
    <row r="47" spans="1:10" ht="25.5" customHeight="1" x14ac:dyDescent="0.2">
      <c r="A47" s="115"/>
      <c r="B47" s="117" t="s">
        <v>56</v>
      </c>
      <c r="C47" s="196" t="s">
        <v>57</v>
      </c>
      <c r="D47" s="197"/>
      <c r="E47" s="197"/>
      <c r="F47" s="127" t="s">
        <v>22</v>
      </c>
      <c r="G47" s="128"/>
      <c r="H47" s="128"/>
      <c r="I47" s="195">
        <f>'Rozpočet Pol'!G29</f>
        <v>0</v>
      </c>
      <c r="J47" s="195"/>
    </row>
    <row r="48" spans="1:10" ht="25.5" customHeight="1" x14ac:dyDescent="0.2">
      <c r="A48" s="115"/>
      <c r="B48" s="117" t="s">
        <v>58</v>
      </c>
      <c r="C48" s="196" t="s">
        <v>59</v>
      </c>
      <c r="D48" s="197"/>
      <c r="E48" s="197"/>
      <c r="F48" s="127" t="s">
        <v>22</v>
      </c>
      <c r="G48" s="128"/>
      <c r="H48" s="128"/>
      <c r="I48" s="195">
        <f>'Rozpočet Pol'!G41</f>
        <v>0</v>
      </c>
      <c r="J48" s="195"/>
    </row>
    <row r="49" spans="1:10" ht="25.5" customHeight="1" x14ac:dyDescent="0.2">
      <c r="A49" s="115"/>
      <c r="B49" s="117" t="s">
        <v>60</v>
      </c>
      <c r="C49" s="196" t="s">
        <v>61</v>
      </c>
      <c r="D49" s="197"/>
      <c r="E49" s="197"/>
      <c r="F49" s="127" t="s">
        <v>22</v>
      </c>
      <c r="G49" s="128"/>
      <c r="H49" s="128"/>
      <c r="I49" s="195">
        <f>'Rozpočet Pol'!G48</f>
        <v>0</v>
      </c>
      <c r="J49" s="195"/>
    </row>
    <row r="50" spans="1:10" ht="25.5" customHeight="1" x14ac:dyDescent="0.2">
      <c r="A50" s="115"/>
      <c r="B50" s="117" t="s">
        <v>62</v>
      </c>
      <c r="C50" s="196" t="s">
        <v>63</v>
      </c>
      <c r="D50" s="197"/>
      <c r="E50" s="197"/>
      <c r="F50" s="127" t="s">
        <v>22</v>
      </c>
      <c r="G50" s="128"/>
      <c r="H50" s="128"/>
      <c r="I50" s="195">
        <f>'Rozpočet Pol'!G52</f>
        <v>0</v>
      </c>
      <c r="J50" s="195"/>
    </row>
    <row r="51" spans="1:10" ht="25.5" customHeight="1" x14ac:dyDescent="0.2">
      <c r="A51" s="115"/>
      <c r="B51" s="124" t="s">
        <v>64</v>
      </c>
      <c r="C51" s="199" t="s">
        <v>65</v>
      </c>
      <c r="D51" s="200"/>
      <c r="E51" s="200"/>
      <c r="F51" s="129" t="s">
        <v>23</v>
      </c>
      <c r="G51" s="130"/>
      <c r="H51" s="130"/>
      <c r="I51" s="198">
        <f>'Rozpočet Pol'!G54</f>
        <v>0</v>
      </c>
      <c r="J51" s="198"/>
    </row>
    <row r="52" spans="1:10" ht="25.5" customHeight="1" x14ac:dyDescent="0.2">
      <c r="A52" s="116"/>
      <c r="B52" s="120" t="s">
        <v>1</v>
      </c>
      <c r="C52" s="120"/>
      <c r="D52" s="121"/>
      <c r="E52" s="121"/>
      <c r="F52" s="131"/>
      <c r="G52" s="132"/>
      <c r="H52" s="132"/>
      <c r="I52" s="201">
        <f>SUM(I46:I51)</f>
        <v>0</v>
      </c>
      <c r="J52" s="201"/>
    </row>
    <row r="53" spans="1:10" x14ac:dyDescent="0.2">
      <c r="F53" s="133"/>
      <c r="G53" s="89"/>
      <c r="H53" s="133"/>
      <c r="I53" s="89"/>
      <c r="J53" s="89"/>
    </row>
    <row r="54" spans="1:10" x14ac:dyDescent="0.2">
      <c r="F54" s="133"/>
      <c r="G54" s="89"/>
      <c r="H54" s="133"/>
      <c r="I54" s="89"/>
      <c r="J54" s="89"/>
    </row>
    <row r="55" spans="1:10" x14ac:dyDescent="0.2">
      <c r="F55" s="133"/>
      <c r="G55" s="89"/>
      <c r="H55" s="133"/>
      <c r="I55" s="89"/>
      <c r="J55" s="89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2"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B1:J1"/>
    <mergeCell ref="G26:I26"/>
    <mergeCell ref="G28:I28"/>
    <mergeCell ref="G25:I25"/>
    <mergeCell ref="I16:J16"/>
    <mergeCell ref="I19:J19"/>
    <mergeCell ref="E21:F21"/>
    <mergeCell ref="G21:H21"/>
    <mergeCell ref="D11:G11"/>
    <mergeCell ref="G24:I24"/>
    <mergeCell ref="G23:I23"/>
    <mergeCell ref="E19:F19"/>
    <mergeCell ref="E20:F20"/>
    <mergeCell ref="I20:J20"/>
    <mergeCell ref="I21:J21"/>
    <mergeCell ref="G19:H19"/>
    <mergeCell ref="D3:J3"/>
    <mergeCell ref="C38:E38"/>
    <mergeCell ref="B39:E39"/>
    <mergeCell ref="I45:J45"/>
    <mergeCell ref="I46:J46"/>
    <mergeCell ref="C46:E46"/>
    <mergeCell ref="G27:I27"/>
    <mergeCell ref="G15:H15"/>
    <mergeCell ref="I15:J15"/>
    <mergeCell ref="E16:F16"/>
    <mergeCell ref="D12:G12"/>
    <mergeCell ref="D13:G13"/>
    <mergeCell ref="D33:E33"/>
    <mergeCell ref="D34:E34"/>
    <mergeCell ref="G20:H20"/>
    <mergeCell ref="G33:I33"/>
    <mergeCell ref="I47:J47"/>
    <mergeCell ref="C47:E47"/>
    <mergeCell ref="I48:J48"/>
    <mergeCell ref="C48:E48"/>
    <mergeCell ref="I49:J49"/>
    <mergeCell ref="C49:E49"/>
    <mergeCell ref="I50:J50"/>
    <mergeCell ref="C50:E50"/>
    <mergeCell ref="I51:J51"/>
    <mergeCell ref="C51:E51"/>
    <mergeCell ref="I52:J52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5" max="9" man="1"/>
  </rowBreaks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4">
    <tabColor rgb="FFFF9966"/>
  </sheetPr>
  <dimension ref="A1:G5"/>
  <sheetViews>
    <sheetView workbookViewId="0">
      <selection activeCell="A5" sqref="A5:IV5"/>
    </sheetView>
  </sheetViews>
  <sheetFormatPr defaultRowHeight="12.75" x14ac:dyDescent="0.2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 x14ac:dyDescent="0.2">
      <c r="A1" s="242" t="s">
        <v>5</v>
      </c>
      <c r="B1" s="242"/>
      <c r="C1" s="243"/>
      <c r="D1" s="242"/>
      <c r="E1" s="242"/>
      <c r="F1" s="242"/>
      <c r="G1" s="242"/>
    </row>
    <row r="2" spans="1:7" ht="24.95" customHeight="1" x14ac:dyDescent="0.2">
      <c r="A2" s="72" t="s">
        <v>38</v>
      </c>
      <c r="B2" s="71"/>
      <c r="C2" s="244"/>
      <c r="D2" s="244"/>
      <c r="E2" s="244"/>
      <c r="F2" s="244"/>
      <c r="G2" s="245"/>
    </row>
    <row r="3" spans="1:7" ht="24.95" hidden="1" customHeight="1" x14ac:dyDescent="0.2">
      <c r="A3" s="72" t="s">
        <v>6</v>
      </c>
      <c r="B3" s="71"/>
      <c r="C3" s="244"/>
      <c r="D3" s="244"/>
      <c r="E3" s="244"/>
      <c r="F3" s="244"/>
      <c r="G3" s="245"/>
    </row>
    <row r="4" spans="1:7" ht="24.95" hidden="1" customHeight="1" x14ac:dyDescent="0.2">
      <c r="A4" s="72" t="s">
        <v>7</v>
      </c>
      <c r="B4" s="71"/>
      <c r="C4" s="244"/>
      <c r="D4" s="244"/>
      <c r="E4" s="244"/>
      <c r="F4" s="244"/>
      <c r="G4" s="245"/>
    </row>
    <row r="5" spans="1:7" hidden="1" x14ac:dyDescent="0.2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/>
  </sheetPr>
  <dimension ref="A1:BH70"/>
  <sheetViews>
    <sheetView tabSelected="1" topLeftCell="A30" workbookViewId="0">
      <selection activeCell="F14" sqref="F14"/>
    </sheetView>
  </sheetViews>
  <sheetFormatPr defaultRowHeight="12.75" outlineLevelRow="1" x14ac:dyDescent="0.2"/>
  <cols>
    <col min="1" max="1" width="4.28515625" customWidth="1"/>
    <col min="2" max="2" width="14.42578125" style="88" customWidth="1"/>
    <col min="3" max="3" width="38.28515625" style="88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21" width="0" hidden="1" customWidth="1"/>
    <col min="29" max="39" width="0" hidden="1" customWidth="1"/>
  </cols>
  <sheetData>
    <row r="1" spans="1:60" ht="15.75" customHeight="1" x14ac:dyDescent="0.25">
      <c r="A1" s="246" t="s">
        <v>5</v>
      </c>
      <c r="B1" s="246"/>
      <c r="C1" s="246"/>
      <c r="D1" s="246"/>
      <c r="E1" s="246"/>
      <c r="F1" s="246"/>
      <c r="G1" s="246"/>
      <c r="AE1" t="s">
        <v>69</v>
      </c>
    </row>
    <row r="2" spans="1:60" ht="24.95" customHeight="1" x14ac:dyDescent="0.2">
      <c r="A2" s="138" t="s">
        <v>68</v>
      </c>
      <c r="B2" s="136"/>
      <c r="C2" s="247" t="s">
        <v>42</v>
      </c>
      <c r="D2" s="248"/>
      <c r="E2" s="248"/>
      <c r="F2" s="248"/>
      <c r="G2" s="249"/>
      <c r="AE2" t="s">
        <v>70</v>
      </c>
    </row>
    <row r="3" spans="1:60" ht="24.95" hidden="1" customHeight="1" x14ac:dyDescent="0.2">
      <c r="A3" s="139" t="s">
        <v>6</v>
      </c>
      <c r="B3" s="137"/>
      <c r="C3" s="250"/>
      <c r="D3" s="251"/>
      <c r="E3" s="251"/>
      <c r="F3" s="251"/>
      <c r="G3" s="252"/>
      <c r="AE3" t="s">
        <v>71</v>
      </c>
    </row>
    <row r="4" spans="1:60" ht="24.95" hidden="1" customHeight="1" x14ac:dyDescent="0.2">
      <c r="A4" s="139" t="s">
        <v>7</v>
      </c>
      <c r="B4" s="137"/>
      <c r="C4" s="250"/>
      <c r="D4" s="251"/>
      <c r="E4" s="251"/>
      <c r="F4" s="251"/>
      <c r="G4" s="252"/>
      <c r="AE4" t="s">
        <v>72</v>
      </c>
    </row>
    <row r="5" spans="1:60" hidden="1" x14ac:dyDescent="0.2">
      <c r="A5" s="140" t="s">
        <v>73</v>
      </c>
      <c r="B5" s="141"/>
      <c r="C5" s="142"/>
      <c r="D5" s="143"/>
      <c r="E5" s="143"/>
      <c r="F5" s="143"/>
      <c r="G5" s="144"/>
      <c r="AE5" t="s">
        <v>74</v>
      </c>
    </row>
    <row r="7" spans="1:60" ht="38.25" x14ac:dyDescent="0.2">
      <c r="A7" s="149" t="s">
        <v>75</v>
      </c>
      <c r="B7" s="150" t="s">
        <v>76</v>
      </c>
      <c r="C7" s="150" t="s">
        <v>77</v>
      </c>
      <c r="D7" s="149" t="s">
        <v>78</v>
      </c>
      <c r="E7" s="149" t="s">
        <v>79</v>
      </c>
      <c r="F7" s="145" t="s">
        <v>80</v>
      </c>
      <c r="G7" s="168" t="s">
        <v>27</v>
      </c>
      <c r="H7" s="169" t="s">
        <v>28</v>
      </c>
      <c r="I7" s="169" t="s">
        <v>81</v>
      </c>
      <c r="J7" s="169" t="s">
        <v>29</v>
      </c>
      <c r="K7" s="169" t="s">
        <v>82</v>
      </c>
      <c r="L7" s="169" t="s">
        <v>83</v>
      </c>
      <c r="M7" s="169" t="s">
        <v>84</v>
      </c>
      <c r="N7" s="169" t="s">
        <v>85</v>
      </c>
      <c r="O7" s="169" t="s">
        <v>86</v>
      </c>
      <c r="P7" s="169" t="s">
        <v>87</v>
      </c>
      <c r="Q7" s="169" t="s">
        <v>88</v>
      </c>
      <c r="R7" s="169" t="s">
        <v>89</v>
      </c>
      <c r="S7" s="169" t="s">
        <v>90</v>
      </c>
      <c r="T7" s="169" t="s">
        <v>91</v>
      </c>
      <c r="U7" s="152" t="s">
        <v>92</v>
      </c>
    </row>
    <row r="8" spans="1:60" x14ac:dyDescent="0.2">
      <c r="A8" s="170" t="s">
        <v>93</v>
      </c>
      <c r="B8" s="171" t="s">
        <v>54</v>
      </c>
      <c r="C8" s="172" t="s">
        <v>55</v>
      </c>
      <c r="D8" s="173"/>
      <c r="E8" s="174"/>
      <c r="F8" s="175"/>
      <c r="G8" s="175">
        <f>SUMIF(AE9:AE28,"&lt;&gt;NOR",G9:G28)</f>
        <v>0</v>
      </c>
      <c r="H8" s="175"/>
      <c r="I8" s="175">
        <f>SUM(I9:I28)</f>
        <v>0</v>
      </c>
      <c r="J8" s="175"/>
      <c r="K8" s="175">
        <f>SUM(K9:K28)</f>
        <v>0</v>
      </c>
      <c r="L8" s="175"/>
      <c r="M8" s="175">
        <f>SUM(M9:M28)</f>
        <v>0</v>
      </c>
      <c r="N8" s="151"/>
      <c r="O8" s="151">
        <f>SUM(O9:O28)</f>
        <v>0</v>
      </c>
      <c r="P8" s="151"/>
      <c r="Q8" s="151">
        <f>SUM(Q9:Q28)</f>
        <v>0</v>
      </c>
      <c r="R8" s="151"/>
      <c r="S8" s="151"/>
      <c r="T8" s="170"/>
      <c r="U8" s="151">
        <f>SUM(U9:U28)</f>
        <v>158.63</v>
      </c>
      <c r="AE8" t="s">
        <v>94</v>
      </c>
    </row>
    <row r="9" spans="1:60" outlineLevel="1" x14ac:dyDescent="0.2">
      <c r="A9" s="147">
        <v>1</v>
      </c>
      <c r="B9" s="153" t="s">
        <v>95</v>
      </c>
      <c r="C9" s="188" t="s">
        <v>96</v>
      </c>
      <c r="D9" s="155" t="s">
        <v>97</v>
      </c>
      <c r="E9" s="162">
        <v>37.450000000000003</v>
      </c>
      <c r="F9" s="165">
        <v>0</v>
      </c>
      <c r="G9" s="166">
        <f>ROUND(E9*F9,2)</f>
        <v>0</v>
      </c>
      <c r="H9" s="166"/>
      <c r="I9" s="166">
        <f>ROUND(E9*H9,2)</f>
        <v>0</v>
      </c>
      <c r="J9" s="166"/>
      <c r="K9" s="166">
        <f>ROUND(E9*J9,2)</f>
        <v>0</v>
      </c>
      <c r="L9" s="166">
        <v>21</v>
      </c>
      <c r="M9" s="166">
        <f>G9*(1+L9/100)</f>
        <v>0</v>
      </c>
      <c r="N9" s="156">
        <v>0</v>
      </c>
      <c r="O9" s="156">
        <f>ROUND(E9*N9,5)</f>
        <v>0</v>
      </c>
      <c r="P9" s="156">
        <v>0</v>
      </c>
      <c r="Q9" s="156">
        <f>ROUND(E9*P9,5)</f>
        <v>0</v>
      </c>
      <c r="R9" s="156"/>
      <c r="S9" s="156"/>
      <c r="T9" s="157">
        <v>3.1309999999999998</v>
      </c>
      <c r="U9" s="156">
        <f>ROUND(E9*T9,2)</f>
        <v>117.26</v>
      </c>
      <c r="V9" s="146"/>
      <c r="W9" s="146"/>
      <c r="X9" s="146"/>
      <c r="Y9" s="146"/>
      <c r="Z9" s="146"/>
      <c r="AA9" s="146"/>
      <c r="AB9" s="146"/>
      <c r="AC9" s="146"/>
      <c r="AD9" s="146"/>
      <c r="AE9" s="146" t="s">
        <v>98</v>
      </c>
      <c r="AF9" s="146"/>
      <c r="AG9" s="146"/>
      <c r="AH9" s="146"/>
      <c r="AI9" s="146"/>
      <c r="AJ9" s="146"/>
      <c r="AK9" s="146"/>
      <c r="AL9" s="146"/>
      <c r="AM9" s="146"/>
      <c r="AN9" s="146"/>
      <c r="AO9" s="146"/>
      <c r="AP9" s="146"/>
      <c r="AQ9" s="146"/>
      <c r="AR9" s="146"/>
      <c r="AS9" s="146"/>
      <c r="AT9" s="146"/>
      <c r="AU9" s="146"/>
      <c r="AV9" s="146"/>
      <c r="AW9" s="146"/>
      <c r="AX9" s="146"/>
      <c r="AY9" s="146"/>
      <c r="AZ9" s="146"/>
      <c r="BA9" s="146"/>
      <c r="BB9" s="146"/>
      <c r="BC9" s="146"/>
      <c r="BD9" s="146"/>
      <c r="BE9" s="146"/>
      <c r="BF9" s="146"/>
      <c r="BG9" s="146"/>
      <c r="BH9" s="146"/>
    </row>
    <row r="10" spans="1:60" outlineLevel="1" x14ac:dyDescent="0.2">
      <c r="A10" s="147"/>
      <c r="B10" s="153"/>
      <c r="C10" s="189" t="s">
        <v>99</v>
      </c>
      <c r="D10" s="158"/>
      <c r="E10" s="163">
        <v>26.774999999999999</v>
      </c>
      <c r="F10" s="166"/>
      <c r="G10" s="166"/>
      <c r="H10" s="166"/>
      <c r="I10" s="166"/>
      <c r="J10" s="166"/>
      <c r="K10" s="166"/>
      <c r="L10" s="166"/>
      <c r="M10" s="166"/>
      <c r="N10" s="156"/>
      <c r="O10" s="156"/>
      <c r="P10" s="156"/>
      <c r="Q10" s="156"/>
      <c r="R10" s="156"/>
      <c r="S10" s="156"/>
      <c r="T10" s="157"/>
      <c r="U10" s="156"/>
      <c r="V10" s="146"/>
      <c r="W10" s="146"/>
      <c r="X10" s="146"/>
      <c r="Y10" s="146"/>
      <c r="Z10" s="146"/>
      <c r="AA10" s="146"/>
      <c r="AB10" s="146"/>
      <c r="AC10" s="146"/>
      <c r="AD10" s="146"/>
      <c r="AE10" s="146" t="s">
        <v>100</v>
      </c>
      <c r="AF10" s="146">
        <v>0</v>
      </c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B10" s="146"/>
      <c r="BC10" s="146"/>
      <c r="BD10" s="146"/>
      <c r="BE10" s="146"/>
      <c r="BF10" s="146"/>
      <c r="BG10" s="146"/>
      <c r="BH10" s="146"/>
    </row>
    <row r="11" spans="1:60" outlineLevel="1" x14ac:dyDescent="0.2">
      <c r="A11" s="147"/>
      <c r="B11" s="153"/>
      <c r="C11" s="189" t="s">
        <v>101</v>
      </c>
      <c r="D11" s="158"/>
      <c r="E11" s="163">
        <v>0.85</v>
      </c>
      <c r="F11" s="166"/>
      <c r="G11" s="166"/>
      <c r="H11" s="166"/>
      <c r="I11" s="166"/>
      <c r="J11" s="166"/>
      <c r="K11" s="166"/>
      <c r="L11" s="166"/>
      <c r="M11" s="166"/>
      <c r="N11" s="156"/>
      <c r="O11" s="156"/>
      <c r="P11" s="156"/>
      <c r="Q11" s="156"/>
      <c r="R11" s="156"/>
      <c r="S11" s="156"/>
      <c r="T11" s="157"/>
      <c r="U11" s="156"/>
      <c r="V11" s="146"/>
      <c r="W11" s="146"/>
      <c r="X11" s="146"/>
      <c r="Y11" s="146"/>
      <c r="Z11" s="146"/>
      <c r="AA11" s="146"/>
      <c r="AB11" s="146"/>
      <c r="AC11" s="146"/>
      <c r="AD11" s="146"/>
      <c r="AE11" s="146" t="s">
        <v>100</v>
      </c>
      <c r="AF11" s="146">
        <v>0</v>
      </c>
      <c r="AG11" s="146"/>
      <c r="AH11" s="146"/>
      <c r="AI11" s="146"/>
      <c r="AJ11" s="146"/>
      <c r="AK11" s="146"/>
      <c r="AL11" s="146"/>
      <c r="AM11" s="146"/>
      <c r="AN11" s="146"/>
      <c r="AO11" s="146"/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6"/>
      <c r="BG11" s="146"/>
      <c r="BH11" s="146"/>
    </row>
    <row r="12" spans="1:60" outlineLevel="1" x14ac:dyDescent="0.2">
      <c r="A12" s="147"/>
      <c r="B12" s="153"/>
      <c r="C12" s="189" t="s">
        <v>102</v>
      </c>
      <c r="D12" s="158"/>
      <c r="E12" s="163">
        <v>9.1999999999999993</v>
      </c>
      <c r="F12" s="166"/>
      <c r="G12" s="166"/>
      <c r="H12" s="166"/>
      <c r="I12" s="166"/>
      <c r="J12" s="166"/>
      <c r="K12" s="166"/>
      <c r="L12" s="166"/>
      <c r="M12" s="166"/>
      <c r="N12" s="156"/>
      <c r="O12" s="156"/>
      <c r="P12" s="156"/>
      <c r="Q12" s="156"/>
      <c r="R12" s="156"/>
      <c r="S12" s="156"/>
      <c r="T12" s="157"/>
      <c r="U12" s="156"/>
      <c r="V12" s="146"/>
      <c r="W12" s="146"/>
      <c r="X12" s="146"/>
      <c r="Y12" s="146"/>
      <c r="Z12" s="146"/>
      <c r="AA12" s="146"/>
      <c r="AB12" s="146"/>
      <c r="AC12" s="146"/>
      <c r="AD12" s="146"/>
      <c r="AE12" s="146" t="s">
        <v>100</v>
      </c>
      <c r="AF12" s="146">
        <v>0</v>
      </c>
      <c r="AG12" s="146"/>
      <c r="AH12" s="146"/>
      <c r="AI12" s="146"/>
      <c r="AJ12" s="146"/>
      <c r="AK12" s="146"/>
      <c r="AL12" s="146"/>
      <c r="AM12" s="146"/>
      <c r="AN12" s="146"/>
      <c r="AO12" s="146"/>
      <c r="AP12" s="146"/>
      <c r="AQ12" s="146"/>
      <c r="AR12" s="146"/>
      <c r="AS12" s="146"/>
      <c r="AT12" s="146"/>
      <c r="AU12" s="146"/>
      <c r="AV12" s="146"/>
      <c r="AW12" s="146"/>
      <c r="AX12" s="146"/>
      <c r="AY12" s="146"/>
      <c r="AZ12" s="146"/>
      <c r="BA12" s="146"/>
      <c r="BB12" s="146"/>
      <c r="BC12" s="146"/>
      <c r="BD12" s="146"/>
      <c r="BE12" s="146"/>
      <c r="BF12" s="146"/>
      <c r="BG12" s="146"/>
      <c r="BH12" s="146"/>
    </row>
    <row r="13" spans="1:60" outlineLevel="1" x14ac:dyDescent="0.2">
      <c r="A13" s="147"/>
      <c r="B13" s="153"/>
      <c r="C13" s="189" t="s">
        <v>103</v>
      </c>
      <c r="D13" s="158"/>
      <c r="E13" s="163">
        <v>0.25</v>
      </c>
      <c r="F13" s="166"/>
      <c r="G13" s="166"/>
      <c r="H13" s="166"/>
      <c r="I13" s="166"/>
      <c r="J13" s="166"/>
      <c r="K13" s="166"/>
      <c r="L13" s="166"/>
      <c r="M13" s="166"/>
      <c r="N13" s="156"/>
      <c r="O13" s="156"/>
      <c r="P13" s="156"/>
      <c r="Q13" s="156"/>
      <c r="R13" s="156"/>
      <c r="S13" s="156"/>
      <c r="T13" s="157"/>
      <c r="U13" s="156"/>
      <c r="V13" s="146"/>
      <c r="W13" s="146"/>
      <c r="X13" s="146"/>
      <c r="Y13" s="146"/>
      <c r="Z13" s="146"/>
      <c r="AA13" s="146"/>
      <c r="AB13" s="146"/>
      <c r="AC13" s="146"/>
      <c r="AD13" s="146"/>
      <c r="AE13" s="146" t="s">
        <v>100</v>
      </c>
      <c r="AF13" s="146">
        <v>0</v>
      </c>
      <c r="AG13" s="146"/>
      <c r="AH13" s="146"/>
      <c r="AI13" s="146"/>
      <c r="AJ13" s="146"/>
      <c r="AK13" s="146"/>
      <c r="AL13" s="146"/>
      <c r="AM13" s="146"/>
      <c r="AN13" s="146"/>
      <c r="AO13" s="146"/>
      <c r="AP13" s="146"/>
      <c r="AQ13" s="146"/>
      <c r="AR13" s="146"/>
      <c r="AS13" s="146"/>
      <c r="AT13" s="146"/>
      <c r="AU13" s="146"/>
      <c r="AV13" s="146"/>
      <c r="AW13" s="146"/>
      <c r="AX13" s="146"/>
      <c r="AY13" s="146"/>
      <c r="AZ13" s="146"/>
      <c r="BA13" s="146"/>
      <c r="BB13" s="146"/>
      <c r="BC13" s="146"/>
      <c r="BD13" s="146"/>
      <c r="BE13" s="146"/>
      <c r="BF13" s="146"/>
      <c r="BG13" s="146"/>
      <c r="BH13" s="146"/>
    </row>
    <row r="14" spans="1:60" outlineLevel="1" x14ac:dyDescent="0.2">
      <c r="A14" s="147"/>
      <c r="B14" s="153"/>
      <c r="C14" s="189" t="s">
        <v>104</v>
      </c>
      <c r="D14" s="158"/>
      <c r="E14" s="163">
        <v>0.375</v>
      </c>
      <c r="F14" s="166"/>
      <c r="G14" s="166"/>
      <c r="H14" s="166"/>
      <c r="I14" s="166"/>
      <c r="J14" s="166"/>
      <c r="K14" s="166"/>
      <c r="L14" s="166"/>
      <c r="M14" s="166"/>
      <c r="N14" s="156"/>
      <c r="O14" s="156"/>
      <c r="P14" s="156"/>
      <c r="Q14" s="156"/>
      <c r="R14" s="156"/>
      <c r="S14" s="156"/>
      <c r="T14" s="157"/>
      <c r="U14" s="156"/>
      <c r="V14" s="146"/>
      <c r="W14" s="146"/>
      <c r="X14" s="146"/>
      <c r="Y14" s="146"/>
      <c r="Z14" s="146"/>
      <c r="AA14" s="146"/>
      <c r="AB14" s="146"/>
      <c r="AC14" s="146"/>
      <c r="AD14" s="146"/>
      <c r="AE14" s="146" t="s">
        <v>100</v>
      </c>
      <c r="AF14" s="146">
        <v>0</v>
      </c>
      <c r="AG14" s="146"/>
      <c r="AH14" s="146"/>
      <c r="AI14" s="146"/>
      <c r="AJ14" s="146"/>
      <c r="AK14" s="146"/>
      <c r="AL14" s="146"/>
      <c r="AM14" s="146"/>
      <c r="AN14" s="146"/>
      <c r="AO14" s="146"/>
      <c r="AP14" s="146"/>
      <c r="AQ14" s="146"/>
      <c r="AR14" s="146"/>
      <c r="AS14" s="146"/>
      <c r="AT14" s="146"/>
      <c r="AU14" s="146"/>
      <c r="AV14" s="146"/>
      <c r="AW14" s="146"/>
      <c r="AX14" s="146"/>
      <c r="AY14" s="146"/>
      <c r="AZ14" s="146"/>
      <c r="BA14" s="146"/>
      <c r="BB14" s="146"/>
      <c r="BC14" s="146"/>
      <c r="BD14" s="146"/>
      <c r="BE14" s="146"/>
      <c r="BF14" s="146"/>
      <c r="BG14" s="146"/>
      <c r="BH14" s="146"/>
    </row>
    <row r="15" spans="1:60" outlineLevel="1" x14ac:dyDescent="0.2">
      <c r="A15" s="147">
        <v>2</v>
      </c>
      <c r="B15" s="153" t="s">
        <v>105</v>
      </c>
      <c r="C15" s="188" t="s">
        <v>106</v>
      </c>
      <c r="D15" s="155" t="s">
        <v>97</v>
      </c>
      <c r="E15" s="162">
        <v>11.234999999999999</v>
      </c>
      <c r="F15" s="165">
        <v>0</v>
      </c>
      <c r="G15" s="166">
        <f>ROUND(E15*F15,2)</f>
        <v>0</v>
      </c>
      <c r="H15" s="166"/>
      <c r="I15" s="166">
        <f>ROUND(E15*H15,2)</f>
        <v>0</v>
      </c>
      <c r="J15" s="166"/>
      <c r="K15" s="166">
        <f>ROUND(E15*J15,2)</f>
        <v>0</v>
      </c>
      <c r="L15" s="166">
        <v>21</v>
      </c>
      <c r="M15" s="166">
        <f>G15*(1+L15/100)</f>
        <v>0</v>
      </c>
      <c r="N15" s="156">
        <v>0</v>
      </c>
      <c r="O15" s="156">
        <f>ROUND(E15*N15,5)</f>
        <v>0</v>
      </c>
      <c r="P15" s="156">
        <v>0</v>
      </c>
      <c r="Q15" s="156">
        <f>ROUND(E15*P15,5)</f>
        <v>0</v>
      </c>
      <c r="R15" s="156"/>
      <c r="S15" s="156"/>
      <c r="T15" s="157">
        <v>0.47399999999999998</v>
      </c>
      <c r="U15" s="156">
        <f>ROUND(E15*T15,2)</f>
        <v>5.33</v>
      </c>
      <c r="V15" s="146"/>
      <c r="W15" s="146"/>
      <c r="X15" s="146"/>
      <c r="Y15" s="146"/>
      <c r="Z15" s="146"/>
      <c r="AA15" s="146"/>
      <c r="AB15" s="146"/>
      <c r="AC15" s="146"/>
      <c r="AD15" s="146"/>
      <c r="AE15" s="146" t="s">
        <v>98</v>
      </c>
      <c r="AF15" s="146"/>
      <c r="AG15" s="146"/>
      <c r="AH15" s="146"/>
      <c r="AI15" s="146"/>
      <c r="AJ15" s="146"/>
      <c r="AK15" s="146"/>
      <c r="AL15" s="146"/>
      <c r="AM15" s="146"/>
      <c r="AN15" s="146"/>
      <c r="AO15" s="146"/>
      <c r="AP15" s="146"/>
      <c r="AQ15" s="146"/>
      <c r="AR15" s="146"/>
      <c r="AS15" s="146"/>
      <c r="AT15" s="146"/>
      <c r="AU15" s="146"/>
      <c r="AV15" s="146"/>
      <c r="AW15" s="146"/>
      <c r="AX15" s="146"/>
      <c r="AY15" s="146"/>
      <c r="AZ15" s="146"/>
      <c r="BA15" s="146"/>
      <c r="BB15" s="146"/>
      <c r="BC15" s="146"/>
      <c r="BD15" s="146"/>
      <c r="BE15" s="146"/>
      <c r="BF15" s="146"/>
      <c r="BG15" s="146"/>
      <c r="BH15" s="146"/>
    </row>
    <row r="16" spans="1:60" outlineLevel="1" x14ac:dyDescent="0.2">
      <c r="A16" s="147"/>
      <c r="B16" s="153"/>
      <c r="C16" s="189" t="s">
        <v>107</v>
      </c>
      <c r="D16" s="158"/>
      <c r="E16" s="163">
        <v>11.234999999999999</v>
      </c>
      <c r="F16" s="166"/>
      <c r="G16" s="166"/>
      <c r="H16" s="166"/>
      <c r="I16" s="166"/>
      <c r="J16" s="166"/>
      <c r="K16" s="166"/>
      <c r="L16" s="166"/>
      <c r="M16" s="166"/>
      <c r="N16" s="156"/>
      <c r="O16" s="156"/>
      <c r="P16" s="156"/>
      <c r="Q16" s="156"/>
      <c r="R16" s="156"/>
      <c r="S16" s="156"/>
      <c r="T16" s="157"/>
      <c r="U16" s="156"/>
      <c r="V16" s="146"/>
      <c r="W16" s="146"/>
      <c r="X16" s="146"/>
      <c r="Y16" s="146"/>
      <c r="Z16" s="146"/>
      <c r="AA16" s="146"/>
      <c r="AB16" s="146"/>
      <c r="AC16" s="146"/>
      <c r="AD16" s="146"/>
      <c r="AE16" s="146" t="s">
        <v>100</v>
      </c>
      <c r="AF16" s="146">
        <v>0</v>
      </c>
      <c r="AG16" s="146"/>
      <c r="AH16" s="146"/>
      <c r="AI16" s="146"/>
      <c r="AJ16" s="146"/>
      <c r="AK16" s="146"/>
      <c r="AL16" s="146"/>
      <c r="AM16" s="146"/>
      <c r="AN16" s="146"/>
      <c r="AO16" s="146"/>
      <c r="AP16" s="146"/>
      <c r="AQ16" s="146"/>
      <c r="AR16" s="146"/>
      <c r="AS16" s="146"/>
      <c r="AT16" s="146"/>
      <c r="AU16" s="146"/>
      <c r="AV16" s="146"/>
      <c r="AW16" s="146"/>
      <c r="AX16" s="146"/>
      <c r="AY16" s="146"/>
      <c r="AZ16" s="146"/>
      <c r="BA16" s="146"/>
      <c r="BB16" s="146"/>
      <c r="BC16" s="146"/>
      <c r="BD16" s="146"/>
      <c r="BE16" s="146"/>
      <c r="BF16" s="146"/>
      <c r="BG16" s="146"/>
      <c r="BH16" s="146"/>
    </row>
    <row r="17" spans="1:60" outlineLevel="1" x14ac:dyDescent="0.2">
      <c r="A17" s="147">
        <v>3</v>
      </c>
      <c r="B17" s="153" t="s">
        <v>108</v>
      </c>
      <c r="C17" s="188" t="s">
        <v>109</v>
      </c>
      <c r="D17" s="155" t="s">
        <v>97</v>
      </c>
      <c r="E17" s="162">
        <v>9</v>
      </c>
      <c r="F17" s="165">
        <f>H17+J17</f>
        <v>0</v>
      </c>
      <c r="G17" s="166">
        <f>ROUND(E17*F17,2)</f>
        <v>0</v>
      </c>
      <c r="H17" s="166"/>
      <c r="I17" s="166">
        <f>ROUND(E17*H17,2)</f>
        <v>0</v>
      </c>
      <c r="J17" s="166"/>
      <c r="K17" s="166">
        <f>ROUND(E17*J17,2)</f>
        <v>0</v>
      </c>
      <c r="L17" s="166">
        <v>21</v>
      </c>
      <c r="M17" s="166">
        <f>G17*(1+L17/100)</f>
        <v>0</v>
      </c>
      <c r="N17" s="156">
        <v>0</v>
      </c>
      <c r="O17" s="156">
        <f>ROUND(E17*N17,5)</f>
        <v>0</v>
      </c>
      <c r="P17" s="156">
        <v>0</v>
      </c>
      <c r="Q17" s="156">
        <f>ROUND(E17*P17,5)</f>
        <v>0</v>
      </c>
      <c r="R17" s="156"/>
      <c r="S17" s="156"/>
      <c r="T17" s="157">
        <v>0.36499999999999999</v>
      </c>
      <c r="U17" s="156">
        <f>ROUND(E17*T17,2)</f>
        <v>3.29</v>
      </c>
      <c r="V17" s="146"/>
      <c r="W17" s="146"/>
      <c r="X17" s="146"/>
      <c r="Y17" s="146"/>
      <c r="Z17" s="146"/>
      <c r="AA17" s="146"/>
      <c r="AB17" s="146"/>
      <c r="AC17" s="146"/>
      <c r="AD17" s="146"/>
      <c r="AE17" s="146" t="s">
        <v>98</v>
      </c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AY17" s="146"/>
      <c r="AZ17" s="146"/>
      <c r="BA17" s="146"/>
      <c r="BB17" s="146"/>
      <c r="BC17" s="146"/>
      <c r="BD17" s="146"/>
      <c r="BE17" s="146"/>
      <c r="BF17" s="146"/>
      <c r="BG17" s="146"/>
      <c r="BH17" s="146"/>
    </row>
    <row r="18" spans="1:60" outlineLevel="1" x14ac:dyDescent="0.2">
      <c r="A18" s="147"/>
      <c r="B18" s="153"/>
      <c r="C18" s="189" t="s">
        <v>110</v>
      </c>
      <c r="D18" s="158"/>
      <c r="E18" s="163">
        <v>11.775</v>
      </c>
      <c r="F18" s="166"/>
      <c r="G18" s="166"/>
      <c r="H18" s="166"/>
      <c r="I18" s="166"/>
      <c r="J18" s="166"/>
      <c r="K18" s="166"/>
      <c r="L18" s="166"/>
      <c r="M18" s="166"/>
      <c r="N18" s="156"/>
      <c r="O18" s="156"/>
      <c r="P18" s="156"/>
      <c r="Q18" s="156"/>
      <c r="R18" s="156"/>
      <c r="S18" s="156"/>
      <c r="T18" s="157"/>
      <c r="U18" s="156"/>
      <c r="V18" s="146"/>
      <c r="W18" s="146"/>
      <c r="X18" s="146"/>
      <c r="Y18" s="146"/>
      <c r="Z18" s="146"/>
      <c r="AA18" s="146"/>
      <c r="AB18" s="146"/>
      <c r="AC18" s="146"/>
      <c r="AD18" s="146"/>
      <c r="AE18" s="146" t="s">
        <v>100</v>
      </c>
      <c r="AF18" s="146">
        <v>0</v>
      </c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AY18" s="146"/>
      <c r="AZ18" s="146"/>
      <c r="BA18" s="146"/>
      <c r="BB18" s="146"/>
      <c r="BC18" s="146"/>
      <c r="BD18" s="146"/>
      <c r="BE18" s="146"/>
      <c r="BF18" s="146"/>
      <c r="BG18" s="146"/>
      <c r="BH18" s="146"/>
    </row>
    <row r="19" spans="1:60" outlineLevel="1" x14ac:dyDescent="0.2">
      <c r="A19" s="147"/>
      <c r="B19" s="153"/>
      <c r="C19" s="189" t="s">
        <v>111</v>
      </c>
      <c r="D19" s="158"/>
      <c r="E19" s="163">
        <v>-2.7749999999999999</v>
      </c>
      <c r="F19" s="166"/>
      <c r="G19" s="166"/>
      <c r="H19" s="166"/>
      <c r="I19" s="166"/>
      <c r="J19" s="166"/>
      <c r="K19" s="166"/>
      <c r="L19" s="166"/>
      <c r="M19" s="166"/>
      <c r="N19" s="156"/>
      <c r="O19" s="156"/>
      <c r="P19" s="156"/>
      <c r="Q19" s="156"/>
      <c r="R19" s="156"/>
      <c r="S19" s="156"/>
      <c r="T19" s="157"/>
      <c r="U19" s="156"/>
      <c r="V19" s="146"/>
      <c r="W19" s="146"/>
      <c r="X19" s="146"/>
      <c r="Y19" s="146"/>
      <c r="Z19" s="146"/>
      <c r="AA19" s="146"/>
      <c r="AB19" s="146"/>
      <c r="AC19" s="146"/>
      <c r="AD19" s="146"/>
      <c r="AE19" s="146" t="s">
        <v>100</v>
      </c>
      <c r="AF19" s="146">
        <v>0</v>
      </c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AY19" s="146"/>
      <c r="AZ19" s="146"/>
      <c r="BA19" s="146"/>
      <c r="BB19" s="146"/>
      <c r="BC19" s="146"/>
      <c r="BD19" s="146"/>
      <c r="BE19" s="146"/>
      <c r="BF19" s="146"/>
      <c r="BG19" s="146"/>
      <c r="BH19" s="146"/>
    </row>
    <row r="20" spans="1:60" outlineLevel="1" x14ac:dyDescent="0.2">
      <c r="A20" s="147">
        <v>4</v>
      </c>
      <c r="B20" s="153" t="s">
        <v>112</v>
      </c>
      <c r="C20" s="188" t="s">
        <v>113</v>
      </c>
      <c r="D20" s="155" t="s">
        <v>97</v>
      </c>
      <c r="E20" s="162">
        <v>2.7</v>
      </c>
      <c r="F20" s="165">
        <f>H20+J20</f>
        <v>0</v>
      </c>
      <c r="G20" s="166">
        <f>ROUND(E20*F20,2)</f>
        <v>0</v>
      </c>
      <c r="H20" s="166"/>
      <c r="I20" s="166">
        <f>ROUND(E20*H20,2)</f>
        <v>0</v>
      </c>
      <c r="J20" s="166"/>
      <c r="K20" s="166">
        <f>ROUND(E20*J20,2)</f>
        <v>0</v>
      </c>
      <c r="L20" s="166">
        <v>21</v>
      </c>
      <c r="M20" s="166">
        <f>G20*(1+L20/100)</f>
        <v>0</v>
      </c>
      <c r="N20" s="156">
        <v>0</v>
      </c>
      <c r="O20" s="156">
        <f>ROUND(E20*N20,5)</f>
        <v>0</v>
      </c>
      <c r="P20" s="156">
        <v>0</v>
      </c>
      <c r="Q20" s="156">
        <f>ROUND(E20*P20,5)</f>
        <v>0</v>
      </c>
      <c r="R20" s="156"/>
      <c r="S20" s="156"/>
      <c r="T20" s="157">
        <v>0.38979999999999998</v>
      </c>
      <c r="U20" s="156">
        <f>ROUND(E20*T20,2)</f>
        <v>1.05</v>
      </c>
      <c r="V20" s="146"/>
      <c r="W20" s="146"/>
      <c r="X20" s="146"/>
      <c r="Y20" s="146"/>
      <c r="Z20" s="146"/>
      <c r="AA20" s="146"/>
      <c r="AB20" s="146"/>
      <c r="AC20" s="146"/>
      <c r="AD20" s="146"/>
      <c r="AE20" s="146" t="s">
        <v>98</v>
      </c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AY20" s="146"/>
      <c r="AZ20" s="146"/>
      <c r="BA20" s="146"/>
      <c r="BB20" s="146"/>
      <c r="BC20" s="146"/>
      <c r="BD20" s="146"/>
      <c r="BE20" s="146"/>
      <c r="BF20" s="146"/>
      <c r="BG20" s="146"/>
      <c r="BH20" s="146"/>
    </row>
    <row r="21" spans="1:60" outlineLevel="1" x14ac:dyDescent="0.2">
      <c r="A21" s="147"/>
      <c r="B21" s="153"/>
      <c r="C21" s="189" t="s">
        <v>114</v>
      </c>
      <c r="D21" s="158"/>
      <c r="E21" s="163">
        <v>2.7</v>
      </c>
      <c r="F21" s="166"/>
      <c r="G21" s="166"/>
      <c r="H21" s="166"/>
      <c r="I21" s="166"/>
      <c r="J21" s="166"/>
      <c r="K21" s="166"/>
      <c r="L21" s="166"/>
      <c r="M21" s="166"/>
      <c r="N21" s="156"/>
      <c r="O21" s="156"/>
      <c r="P21" s="156"/>
      <c r="Q21" s="156"/>
      <c r="R21" s="156"/>
      <c r="S21" s="156"/>
      <c r="T21" s="157"/>
      <c r="U21" s="156"/>
      <c r="V21" s="146"/>
      <c r="W21" s="146"/>
      <c r="X21" s="146"/>
      <c r="Y21" s="146"/>
      <c r="Z21" s="146"/>
      <c r="AA21" s="146"/>
      <c r="AB21" s="146"/>
      <c r="AC21" s="146"/>
      <c r="AD21" s="146"/>
      <c r="AE21" s="146" t="s">
        <v>100</v>
      </c>
      <c r="AF21" s="146">
        <v>0</v>
      </c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AY21" s="146"/>
      <c r="AZ21" s="146"/>
      <c r="BA21" s="146"/>
      <c r="BB21" s="146"/>
      <c r="BC21" s="146"/>
      <c r="BD21" s="146"/>
      <c r="BE21" s="146"/>
      <c r="BF21" s="146"/>
      <c r="BG21" s="146"/>
      <c r="BH21" s="146"/>
    </row>
    <row r="22" spans="1:60" outlineLevel="1" x14ac:dyDescent="0.2">
      <c r="A22" s="147">
        <v>5</v>
      </c>
      <c r="B22" s="153" t="s">
        <v>115</v>
      </c>
      <c r="C22" s="188" t="s">
        <v>116</v>
      </c>
      <c r="D22" s="155" t="s">
        <v>97</v>
      </c>
      <c r="E22" s="162">
        <v>32.634</v>
      </c>
      <c r="F22" s="165">
        <f>H22+J22</f>
        <v>0</v>
      </c>
      <c r="G22" s="166">
        <f>ROUND(E22*F22,2)</f>
        <v>0</v>
      </c>
      <c r="H22" s="166"/>
      <c r="I22" s="166">
        <f>ROUND(E22*H22,2)</f>
        <v>0</v>
      </c>
      <c r="J22" s="166"/>
      <c r="K22" s="166">
        <f>ROUND(E22*J22,2)</f>
        <v>0</v>
      </c>
      <c r="L22" s="166">
        <v>21</v>
      </c>
      <c r="M22" s="166">
        <f>G22*(1+L22/100)</f>
        <v>0</v>
      </c>
      <c r="N22" s="156">
        <v>0</v>
      </c>
      <c r="O22" s="156">
        <f>ROUND(E22*N22,5)</f>
        <v>0</v>
      </c>
      <c r="P22" s="156">
        <v>0</v>
      </c>
      <c r="Q22" s="156">
        <f>ROUND(E22*P22,5)</f>
        <v>0</v>
      </c>
      <c r="R22" s="156"/>
      <c r="S22" s="156"/>
      <c r="T22" s="157">
        <v>1.0999999999999999E-2</v>
      </c>
      <c r="U22" s="156">
        <f>ROUND(E22*T22,2)</f>
        <v>0.36</v>
      </c>
      <c r="V22" s="146"/>
      <c r="W22" s="146"/>
      <c r="X22" s="146"/>
      <c r="Y22" s="146"/>
      <c r="Z22" s="146"/>
      <c r="AA22" s="146"/>
      <c r="AB22" s="146"/>
      <c r="AC22" s="146"/>
      <c r="AD22" s="146"/>
      <c r="AE22" s="146" t="s">
        <v>98</v>
      </c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AY22" s="146"/>
      <c r="AZ22" s="146"/>
      <c r="BA22" s="146"/>
      <c r="BB22" s="146"/>
      <c r="BC22" s="146"/>
      <c r="BD22" s="146"/>
      <c r="BE22" s="146"/>
      <c r="BF22" s="146"/>
      <c r="BG22" s="146"/>
      <c r="BH22" s="146"/>
    </row>
    <row r="23" spans="1:60" outlineLevel="1" x14ac:dyDescent="0.2">
      <c r="A23" s="147"/>
      <c r="B23" s="153"/>
      <c r="C23" s="189" t="s">
        <v>117</v>
      </c>
      <c r="D23" s="158"/>
      <c r="E23" s="163">
        <v>37.450000000000003</v>
      </c>
      <c r="F23" s="166"/>
      <c r="G23" s="166"/>
      <c r="H23" s="166"/>
      <c r="I23" s="166"/>
      <c r="J23" s="166"/>
      <c r="K23" s="166"/>
      <c r="L23" s="166"/>
      <c r="M23" s="166"/>
      <c r="N23" s="156"/>
      <c r="O23" s="156"/>
      <c r="P23" s="156"/>
      <c r="Q23" s="156"/>
      <c r="R23" s="156"/>
      <c r="S23" s="156"/>
      <c r="T23" s="157"/>
      <c r="U23" s="156"/>
      <c r="V23" s="146"/>
      <c r="W23" s="146"/>
      <c r="X23" s="146"/>
      <c r="Y23" s="146"/>
      <c r="Z23" s="146"/>
      <c r="AA23" s="146"/>
      <c r="AB23" s="146"/>
      <c r="AC23" s="146"/>
      <c r="AD23" s="146"/>
      <c r="AE23" s="146" t="s">
        <v>100</v>
      </c>
      <c r="AF23" s="146">
        <v>0</v>
      </c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AY23" s="146"/>
      <c r="AZ23" s="146"/>
      <c r="BA23" s="146"/>
      <c r="BB23" s="146"/>
      <c r="BC23" s="146"/>
      <c r="BD23" s="146"/>
      <c r="BE23" s="146"/>
      <c r="BF23" s="146"/>
      <c r="BG23" s="146"/>
      <c r="BH23" s="146"/>
    </row>
    <row r="24" spans="1:60" outlineLevel="1" x14ac:dyDescent="0.2">
      <c r="A24" s="147"/>
      <c r="B24" s="153"/>
      <c r="C24" s="189" t="s">
        <v>118</v>
      </c>
      <c r="D24" s="158"/>
      <c r="E24" s="163">
        <v>9</v>
      </c>
      <c r="F24" s="166"/>
      <c r="G24" s="166"/>
      <c r="H24" s="166"/>
      <c r="I24" s="166"/>
      <c r="J24" s="166"/>
      <c r="K24" s="166"/>
      <c r="L24" s="166"/>
      <c r="M24" s="166"/>
      <c r="N24" s="156"/>
      <c r="O24" s="156"/>
      <c r="P24" s="156"/>
      <c r="Q24" s="156"/>
      <c r="R24" s="156"/>
      <c r="S24" s="156"/>
      <c r="T24" s="157"/>
      <c r="U24" s="156"/>
      <c r="V24" s="146"/>
      <c r="W24" s="146"/>
      <c r="X24" s="146"/>
      <c r="Y24" s="146"/>
      <c r="Z24" s="146"/>
      <c r="AA24" s="146"/>
      <c r="AB24" s="146"/>
      <c r="AC24" s="146"/>
      <c r="AD24" s="146"/>
      <c r="AE24" s="146" t="s">
        <v>100</v>
      </c>
      <c r="AF24" s="146">
        <v>0</v>
      </c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AY24" s="146"/>
      <c r="AZ24" s="146"/>
      <c r="BA24" s="146"/>
      <c r="BB24" s="146"/>
      <c r="BC24" s="146"/>
      <c r="BD24" s="146"/>
      <c r="BE24" s="146"/>
      <c r="BF24" s="146"/>
      <c r="BG24" s="146"/>
      <c r="BH24" s="146"/>
    </row>
    <row r="25" spans="1:60" outlineLevel="1" x14ac:dyDescent="0.2">
      <c r="A25" s="147"/>
      <c r="B25" s="153"/>
      <c r="C25" s="189" t="s">
        <v>119</v>
      </c>
      <c r="D25" s="158"/>
      <c r="E25" s="163">
        <v>-13.816000000000001</v>
      </c>
      <c r="F25" s="166"/>
      <c r="G25" s="166"/>
      <c r="H25" s="166"/>
      <c r="I25" s="166"/>
      <c r="J25" s="166"/>
      <c r="K25" s="166"/>
      <c r="L25" s="166"/>
      <c r="M25" s="166"/>
      <c r="N25" s="156"/>
      <c r="O25" s="156"/>
      <c r="P25" s="156"/>
      <c r="Q25" s="156"/>
      <c r="R25" s="156"/>
      <c r="S25" s="156"/>
      <c r="T25" s="157"/>
      <c r="U25" s="156"/>
      <c r="V25" s="146"/>
      <c r="W25" s="146"/>
      <c r="X25" s="146"/>
      <c r="Y25" s="146"/>
      <c r="Z25" s="146"/>
      <c r="AA25" s="146"/>
      <c r="AB25" s="146"/>
      <c r="AC25" s="146"/>
      <c r="AD25" s="146"/>
      <c r="AE25" s="146" t="s">
        <v>100</v>
      </c>
      <c r="AF25" s="146">
        <v>0</v>
      </c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AY25" s="146"/>
      <c r="AZ25" s="146"/>
      <c r="BA25" s="146"/>
      <c r="BB25" s="146"/>
      <c r="BC25" s="146"/>
      <c r="BD25" s="146"/>
      <c r="BE25" s="146"/>
      <c r="BF25" s="146"/>
      <c r="BG25" s="146"/>
      <c r="BH25" s="146"/>
    </row>
    <row r="26" spans="1:60" outlineLevel="1" x14ac:dyDescent="0.2">
      <c r="A26" s="147">
        <v>6</v>
      </c>
      <c r="B26" s="153" t="s">
        <v>120</v>
      </c>
      <c r="C26" s="188" t="s">
        <v>121</v>
      </c>
      <c r="D26" s="155" t="s">
        <v>97</v>
      </c>
      <c r="E26" s="162">
        <v>32.634</v>
      </c>
      <c r="F26" s="165">
        <f>H26+J26</f>
        <v>0</v>
      </c>
      <c r="G26" s="166">
        <f>ROUND(E26*F26,2)</f>
        <v>0</v>
      </c>
      <c r="H26" s="166"/>
      <c r="I26" s="166">
        <f>ROUND(E26*H26,2)</f>
        <v>0</v>
      </c>
      <c r="J26" s="166"/>
      <c r="K26" s="166">
        <f>ROUND(E26*J26,2)</f>
        <v>0</v>
      </c>
      <c r="L26" s="166">
        <v>21</v>
      </c>
      <c r="M26" s="166">
        <f>G26*(1+L26/100)</f>
        <v>0</v>
      </c>
      <c r="N26" s="156">
        <v>0</v>
      </c>
      <c r="O26" s="156">
        <f>ROUND(E26*N26,5)</f>
        <v>0</v>
      </c>
      <c r="P26" s="156">
        <v>0</v>
      </c>
      <c r="Q26" s="156">
        <f>ROUND(E26*P26,5)</f>
        <v>0</v>
      </c>
      <c r="R26" s="156"/>
      <c r="S26" s="156"/>
      <c r="T26" s="157">
        <v>3.1E-2</v>
      </c>
      <c r="U26" s="156">
        <f>ROUND(E26*T26,2)</f>
        <v>1.01</v>
      </c>
      <c r="V26" s="146"/>
      <c r="W26" s="146"/>
      <c r="X26" s="146"/>
      <c r="Y26" s="146"/>
      <c r="Z26" s="146"/>
      <c r="AA26" s="146"/>
      <c r="AB26" s="146"/>
      <c r="AC26" s="146"/>
      <c r="AD26" s="146"/>
      <c r="AE26" s="146" t="s">
        <v>98</v>
      </c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AY26" s="146"/>
      <c r="AZ26" s="146"/>
      <c r="BA26" s="146"/>
      <c r="BB26" s="146"/>
      <c r="BC26" s="146"/>
      <c r="BD26" s="146"/>
      <c r="BE26" s="146"/>
      <c r="BF26" s="146"/>
      <c r="BG26" s="146"/>
      <c r="BH26" s="146"/>
    </row>
    <row r="27" spans="1:60" outlineLevel="1" x14ac:dyDescent="0.2">
      <c r="A27" s="147">
        <v>7</v>
      </c>
      <c r="B27" s="153" t="s">
        <v>122</v>
      </c>
      <c r="C27" s="188" t="s">
        <v>123</v>
      </c>
      <c r="D27" s="155" t="s">
        <v>97</v>
      </c>
      <c r="E27" s="162">
        <v>13.816000000000001</v>
      </c>
      <c r="F27" s="165">
        <f>H27+J27</f>
        <v>0</v>
      </c>
      <c r="G27" s="166">
        <f>ROUND(E27*F27,2)</f>
        <v>0</v>
      </c>
      <c r="H27" s="166"/>
      <c r="I27" s="166">
        <f>ROUND(E27*H27,2)</f>
        <v>0</v>
      </c>
      <c r="J27" s="166"/>
      <c r="K27" s="166">
        <f>ROUND(E27*J27,2)</f>
        <v>0</v>
      </c>
      <c r="L27" s="166">
        <v>21</v>
      </c>
      <c r="M27" s="166">
        <f>G27*(1+L27/100)</f>
        <v>0</v>
      </c>
      <c r="N27" s="156">
        <v>0</v>
      </c>
      <c r="O27" s="156">
        <f>ROUND(E27*N27,5)</f>
        <v>0</v>
      </c>
      <c r="P27" s="156">
        <v>0</v>
      </c>
      <c r="Q27" s="156">
        <f>ROUND(E27*P27,5)</f>
        <v>0</v>
      </c>
      <c r="R27" s="156"/>
      <c r="S27" s="156"/>
      <c r="T27" s="157">
        <v>2.1949999999999998</v>
      </c>
      <c r="U27" s="156">
        <f>ROUND(E27*T27,2)</f>
        <v>30.33</v>
      </c>
      <c r="V27" s="146"/>
      <c r="W27" s="146"/>
      <c r="X27" s="146"/>
      <c r="Y27" s="146"/>
      <c r="Z27" s="146"/>
      <c r="AA27" s="146"/>
      <c r="AB27" s="146"/>
      <c r="AC27" s="146"/>
      <c r="AD27" s="146"/>
      <c r="AE27" s="146" t="s">
        <v>98</v>
      </c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AY27" s="146"/>
      <c r="AZ27" s="146"/>
      <c r="BA27" s="146"/>
      <c r="BB27" s="146"/>
      <c r="BC27" s="146"/>
      <c r="BD27" s="146"/>
      <c r="BE27" s="146"/>
      <c r="BF27" s="146"/>
      <c r="BG27" s="146"/>
      <c r="BH27" s="146"/>
    </row>
    <row r="28" spans="1:60" outlineLevel="1" x14ac:dyDescent="0.2">
      <c r="A28" s="147"/>
      <c r="B28" s="153"/>
      <c r="C28" s="189" t="s">
        <v>124</v>
      </c>
      <c r="D28" s="158"/>
      <c r="E28" s="163">
        <v>13.816000000000001</v>
      </c>
      <c r="F28" s="166"/>
      <c r="G28" s="166"/>
      <c r="H28" s="166"/>
      <c r="I28" s="166"/>
      <c r="J28" s="166"/>
      <c r="K28" s="166"/>
      <c r="L28" s="166"/>
      <c r="M28" s="166"/>
      <c r="N28" s="156"/>
      <c r="O28" s="156"/>
      <c r="P28" s="156"/>
      <c r="Q28" s="156"/>
      <c r="R28" s="156"/>
      <c r="S28" s="156"/>
      <c r="T28" s="157"/>
      <c r="U28" s="156"/>
      <c r="V28" s="146"/>
      <c r="W28" s="146"/>
      <c r="X28" s="146"/>
      <c r="Y28" s="146"/>
      <c r="Z28" s="146"/>
      <c r="AA28" s="146"/>
      <c r="AB28" s="146"/>
      <c r="AC28" s="146"/>
      <c r="AD28" s="146"/>
      <c r="AE28" s="146" t="s">
        <v>100</v>
      </c>
      <c r="AF28" s="146">
        <v>0</v>
      </c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AY28" s="146"/>
      <c r="AZ28" s="146"/>
      <c r="BA28" s="146"/>
      <c r="BB28" s="146"/>
      <c r="BC28" s="146"/>
      <c r="BD28" s="146"/>
      <c r="BE28" s="146"/>
      <c r="BF28" s="146"/>
      <c r="BG28" s="146"/>
      <c r="BH28" s="146"/>
    </row>
    <row r="29" spans="1:60" x14ac:dyDescent="0.2">
      <c r="A29" s="148" t="s">
        <v>93</v>
      </c>
      <c r="B29" s="154" t="s">
        <v>56</v>
      </c>
      <c r="C29" s="190" t="s">
        <v>57</v>
      </c>
      <c r="D29" s="159"/>
      <c r="E29" s="164"/>
      <c r="F29" s="167"/>
      <c r="G29" s="167">
        <f>SUMIF(AE30:AE40,"&lt;&gt;NOR",G30:G40)</f>
        <v>0</v>
      </c>
      <c r="H29" s="167"/>
      <c r="I29" s="167">
        <f>SUM(I30:I40)</f>
        <v>0</v>
      </c>
      <c r="J29" s="167"/>
      <c r="K29" s="167">
        <f>SUM(K30:K40)</f>
        <v>0</v>
      </c>
      <c r="L29" s="167"/>
      <c r="M29" s="167">
        <f>SUM(M30:M40)</f>
        <v>0</v>
      </c>
      <c r="N29" s="160"/>
      <c r="O29" s="160">
        <f>SUM(O30:O40)</f>
        <v>83.335080000000005</v>
      </c>
      <c r="P29" s="160"/>
      <c r="Q29" s="160">
        <f>SUM(Q30:Q40)</f>
        <v>0</v>
      </c>
      <c r="R29" s="160"/>
      <c r="S29" s="160"/>
      <c r="T29" s="161"/>
      <c r="U29" s="160">
        <f>SUM(U30:U40)</f>
        <v>25.57</v>
      </c>
      <c r="AE29" t="s">
        <v>94</v>
      </c>
    </row>
    <row r="30" spans="1:60" outlineLevel="1" x14ac:dyDescent="0.2">
      <c r="A30" s="147">
        <v>8</v>
      </c>
      <c r="B30" s="153" t="s">
        <v>125</v>
      </c>
      <c r="C30" s="188" t="s">
        <v>126</v>
      </c>
      <c r="D30" s="155" t="s">
        <v>97</v>
      </c>
      <c r="E30" s="162">
        <v>1.9500000000000002</v>
      </c>
      <c r="F30" s="165">
        <f>H30+J30</f>
        <v>0</v>
      </c>
      <c r="G30" s="166">
        <f>ROUND(E30*F30,2)</f>
        <v>0</v>
      </c>
      <c r="H30" s="166"/>
      <c r="I30" s="166">
        <f>ROUND(E30*H30,2)</f>
        <v>0</v>
      </c>
      <c r="J30" s="166"/>
      <c r="K30" s="166">
        <f>ROUND(E30*J30,2)</f>
        <v>0</v>
      </c>
      <c r="L30" s="166">
        <v>21</v>
      </c>
      <c r="M30" s="166">
        <f>G30*(1+L30/100)</f>
        <v>0</v>
      </c>
      <c r="N30" s="156">
        <v>2.1</v>
      </c>
      <c r="O30" s="156">
        <f>ROUND(E30*N30,5)</f>
        <v>4.0949999999999998</v>
      </c>
      <c r="P30" s="156">
        <v>0</v>
      </c>
      <c r="Q30" s="156">
        <f>ROUND(E30*P30,5)</f>
        <v>0</v>
      </c>
      <c r="R30" s="156"/>
      <c r="S30" s="156"/>
      <c r="T30" s="157">
        <v>0.96499999999999997</v>
      </c>
      <c r="U30" s="156">
        <f>ROUND(E30*T30,2)</f>
        <v>1.88</v>
      </c>
      <c r="V30" s="146"/>
      <c r="W30" s="146"/>
      <c r="X30" s="146"/>
      <c r="Y30" s="146"/>
      <c r="Z30" s="146"/>
      <c r="AA30" s="146"/>
      <c r="AB30" s="146"/>
      <c r="AC30" s="146"/>
      <c r="AD30" s="146"/>
      <c r="AE30" s="146" t="s">
        <v>98</v>
      </c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AY30" s="146"/>
      <c r="AZ30" s="146"/>
      <c r="BA30" s="146"/>
      <c r="BB30" s="146"/>
      <c r="BC30" s="146"/>
      <c r="BD30" s="146"/>
      <c r="BE30" s="146"/>
      <c r="BF30" s="146"/>
      <c r="BG30" s="146"/>
      <c r="BH30" s="146"/>
    </row>
    <row r="31" spans="1:60" outlineLevel="1" x14ac:dyDescent="0.2">
      <c r="A31" s="147"/>
      <c r="B31" s="153"/>
      <c r="C31" s="189" t="s">
        <v>127</v>
      </c>
      <c r="D31" s="158"/>
      <c r="E31" s="163">
        <v>1.325</v>
      </c>
      <c r="F31" s="166"/>
      <c r="G31" s="166"/>
      <c r="H31" s="166"/>
      <c r="I31" s="166"/>
      <c r="J31" s="166"/>
      <c r="K31" s="166"/>
      <c r="L31" s="166"/>
      <c r="M31" s="166"/>
      <c r="N31" s="156"/>
      <c r="O31" s="156"/>
      <c r="P31" s="156"/>
      <c r="Q31" s="156"/>
      <c r="R31" s="156"/>
      <c r="S31" s="156"/>
      <c r="T31" s="157"/>
      <c r="U31" s="156"/>
      <c r="V31" s="146"/>
      <c r="W31" s="146"/>
      <c r="X31" s="146"/>
      <c r="Y31" s="146"/>
      <c r="Z31" s="146"/>
      <c r="AA31" s="146"/>
      <c r="AB31" s="146"/>
      <c r="AC31" s="146"/>
      <c r="AD31" s="146"/>
      <c r="AE31" s="146" t="s">
        <v>100</v>
      </c>
      <c r="AF31" s="146">
        <v>0</v>
      </c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AY31" s="146"/>
      <c r="AZ31" s="146"/>
      <c r="BA31" s="146"/>
      <c r="BB31" s="146"/>
      <c r="BC31" s="146"/>
      <c r="BD31" s="146"/>
      <c r="BE31" s="146"/>
      <c r="BF31" s="146"/>
      <c r="BG31" s="146"/>
      <c r="BH31" s="146"/>
    </row>
    <row r="32" spans="1:60" outlineLevel="1" x14ac:dyDescent="0.2">
      <c r="A32" s="147"/>
      <c r="B32" s="153"/>
      <c r="C32" s="189" t="s">
        <v>128</v>
      </c>
      <c r="D32" s="158"/>
      <c r="E32" s="163">
        <v>0.6</v>
      </c>
      <c r="F32" s="166"/>
      <c r="G32" s="166"/>
      <c r="H32" s="166"/>
      <c r="I32" s="166"/>
      <c r="J32" s="166"/>
      <c r="K32" s="166"/>
      <c r="L32" s="166"/>
      <c r="M32" s="166"/>
      <c r="N32" s="156"/>
      <c r="O32" s="156"/>
      <c r="P32" s="156"/>
      <c r="Q32" s="156"/>
      <c r="R32" s="156"/>
      <c r="S32" s="156"/>
      <c r="T32" s="157"/>
      <c r="U32" s="156"/>
      <c r="V32" s="146"/>
      <c r="W32" s="146"/>
      <c r="X32" s="146"/>
      <c r="Y32" s="146"/>
      <c r="Z32" s="146"/>
      <c r="AA32" s="146"/>
      <c r="AB32" s="146"/>
      <c r="AC32" s="146"/>
      <c r="AD32" s="146"/>
      <c r="AE32" s="146" t="s">
        <v>100</v>
      </c>
      <c r="AF32" s="146">
        <v>0</v>
      </c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AY32" s="146"/>
      <c r="AZ32" s="146"/>
      <c r="BA32" s="146"/>
      <c r="BB32" s="146"/>
      <c r="BC32" s="146"/>
      <c r="BD32" s="146"/>
      <c r="BE32" s="146"/>
      <c r="BF32" s="146"/>
      <c r="BG32" s="146"/>
      <c r="BH32" s="146"/>
    </row>
    <row r="33" spans="1:60" outlineLevel="1" x14ac:dyDescent="0.2">
      <c r="A33" s="147"/>
      <c r="B33" s="153"/>
      <c r="C33" s="189" t="s">
        <v>129</v>
      </c>
      <c r="D33" s="158"/>
      <c r="E33" s="163">
        <v>2.5000000000000001E-2</v>
      </c>
      <c r="F33" s="166"/>
      <c r="G33" s="166"/>
      <c r="H33" s="166"/>
      <c r="I33" s="166"/>
      <c r="J33" s="166"/>
      <c r="K33" s="166"/>
      <c r="L33" s="166"/>
      <c r="M33" s="166"/>
      <c r="N33" s="156"/>
      <c r="O33" s="156"/>
      <c r="P33" s="156"/>
      <c r="Q33" s="156"/>
      <c r="R33" s="156"/>
      <c r="S33" s="156"/>
      <c r="T33" s="157"/>
      <c r="U33" s="156"/>
      <c r="V33" s="146"/>
      <c r="W33" s="146"/>
      <c r="X33" s="146"/>
      <c r="Y33" s="146"/>
      <c r="Z33" s="146"/>
      <c r="AA33" s="146"/>
      <c r="AB33" s="146"/>
      <c r="AC33" s="146"/>
      <c r="AD33" s="146"/>
      <c r="AE33" s="146" t="s">
        <v>100</v>
      </c>
      <c r="AF33" s="146">
        <v>0</v>
      </c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AY33" s="146"/>
      <c r="AZ33" s="146"/>
      <c r="BA33" s="146"/>
      <c r="BB33" s="146"/>
      <c r="BC33" s="146"/>
      <c r="BD33" s="146"/>
      <c r="BE33" s="146"/>
      <c r="BF33" s="146"/>
      <c r="BG33" s="146"/>
      <c r="BH33" s="146"/>
    </row>
    <row r="34" spans="1:60" outlineLevel="1" x14ac:dyDescent="0.2">
      <c r="A34" s="147">
        <v>9</v>
      </c>
      <c r="B34" s="153" t="s">
        <v>130</v>
      </c>
      <c r="C34" s="188" t="s">
        <v>131</v>
      </c>
      <c r="D34" s="155" t="s">
        <v>97</v>
      </c>
      <c r="E34" s="162">
        <v>31.282875000000001</v>
      </c>
      <c r="F34" s="165">
        <f>H34+J34</f>
        <v>0</v>
      </c>
      <c r="G34" s="166">
        <f>ROUND(E34*F34,2)</f>
        <v>0</v>
      </c>
      <c r="H34" s="166"/>
      <c r="I34" s="166">
        <f>ROUND(E34*H34,2)</f>
        <v>0</v>
      </c>
      <c r="J34" s="166"/>
      <c r="K34" s="166">
        <f>ROUND(E34*J34,2)</f>
        <v>0</v>
      </c>
      <c r="L34" s="166">
        <v>21</v>
      </c>
      <c r="M34" s="166">
        <f>G34*(1+L34/100)</f>
        <v>0</v>
      </c>
      <c r="N34" s="156">
        <v>2.5249999999999999</v>
      </c>
      <c r="O34" s="156">
        <f>ROUND(E34*N34,5)</f>
        <v>78.989260000000002</v>
      </c>
      <c r="P34" s="156">
        <v>0</v>
      </c>
      <c r="Q34" s="156">
        <f>ROUND(E34*P34,5)</f>
        <v>0</v>
      </c>
      <c r="R34" s="156"/>
      <c r="S34" s="156"/>
      <c r="T34" s="157">
        <v>0.47699999999999998</v>
      </c>
      <c r="U34" s="156">
        <f>ROUND(E34*T34,2)</f>
        <v>14.92</v>
      </c>
      <c r="V34" s="146"/>
      <c r="W34" s="146"/>
      <c r="X34" s="146"/>
      <c r="Y34" s="146"/>
      <c r="Z34" s="146"/>
      <c r="AA34" s="146"/>
      <c r="AB34" s="146"/>
      <c r="AC34" s="146"/>
      <c r="AD34" s="146"/>
      <c r="AE34" s="146" t="s">
        <v>98</v>
      </c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46"/>
      <c r="AZ34" s="146"/>
      <c r="BA34" s="146"/>
      <c r="BB34" s="146"/>
      <c r="BC34" s="146"/>
      <c r="BD34" s="146"/>
      <c r="BE34" s="146"/>
      <c r="BF34" s="146"/>
      <c r="BG34" s="146"/>
      <c r="BH34" s="146"/>
    </row>
    <row r="35" spans="1:60" outlineLevel="1" x14ac:dyDescent="0.2">
      <c r="A35" s="147"/>
      <c r="B35" s="153"/>
      <c r="C35" s="189" t="s">
        <v>132</v>
      </c>
      <c r="D35" s="158"/>
      <c r="E35" s="163">
        <v>23.313375000000001</v>
      </c>
      <c r="F35" s="166"/>
      <c r="G35" s="166"/>
      <c r="H35" s="166"/>
      <c r="I35" s="166"/>
      <c r="J35" s="166"/>
      <c r="K35" s="166"/>
      <c r="L35" s="166"/>
      <c r="M35" s="166"/>
      <c r="N35" s="156"/>
      <c r="O35" s="156"/>
      <c r="P35" s="156"/>
      <c r="Q35" s="156"/>
      <c r="R35" s="156"/>
      <c r="S35" s="156"/>
      <c r="T35" s="157"/>
      <c r="U35" s="156"/>
      <c r="V35" s="146"/>
      <c r="W35" s="146"/>
      <c r="X35" s="146"/>
      <c r="Y35" s="146"/>
      <c r="Z35" s="146"/>
      <c r="AA35" s="146"/>
      <c r="AB35" s="146"/>
      <c r="AC35" s="146"/>
      <c r="AD35" s="146"/>
      <c r="AE35" s="146" t="s">
        <v>100</v>
      </c>
      <c r="AF35" s="146">
        <v>0</v>
      </c>
      <c r="AG35" s="146"/>
      <c r="AH35" s="146"/>
      <c r="AI35" s="146"/>
      <c r="AJ35" s="146"/>
      <c r="AK35" s="146"/>
      <c r="AL35" s="146"/>
      <c r="AM35" s="146"/>
      <c r="AN35" s="146"/>
      <c r="AO35" s="146"/>
      <c r="AP35" s="146"/>
      <c r="AQ35" s="146"/>
      <c r="AR35" s="146"/>
      <c r="AS35" s="146"/>
      <c r="AT35" s="146"/>
      <c r="AU35" s="146"/>
      <c r="AV35" s="146"/>
      <c r="AW35" s="146"/>
      <c r="AX35" s="146"/>
      <c r="AY35" s="146"/>
      <c r="AZ35" s="146"/>
      <c r="BA35" s="146"/>
      <c r="BB35" s="146"/>
      <c r="BC35" s="146"/>
      <c r="BD35" s="146"/>
      <c r="BE35" s="146"/>
      <c r="BF35" s="146"/>
      <c r="BG35" s="146"/>
      <c r="BH35" s="146"/>
    </row>
    <row r="36" spans="1:60" outlineLevel="1" x14ac:dyDescent="0.2">
      <c r="A36" s="147"/>
      <c r="B36" s="153"/>
      <c r="C36" s="189" t="s">
        <v>133</v>
      </c>
      <c r="D36" s="158"/>
      <c r="E36" s="163">
        <v>7.452</v>
      </c>
      <c r="F36" s="166"/>
      <c r="G36" s="166"/>
      <c r="H36" s="166"/>
      <c r="I36" s="166"/>
      <c r="J36" s="166"/>
      <c r="K36" s="166"/>
      <c r="L36" s="166"/>
      <c r="M36" s="166"/>
      <c r="N36" s="156"/>
      <c r="O36" s="156"/>
      <c r="P36" s="156"/>
      <c r="Q36" s="156"/>
      <c r="R36" s="156"/>
      <c r="S36" s="156"/>
      <c r="T36" s="157"/>
      <c r="U36" s="156"/>
      <c r="V36" s="146"/>
      <c r="W36" s="146"/>
      <c r="X36" s="146"/>
      <c r="Y36" s="146"/>
      <c r="Z36" s="146"/>
      <c r="AA36" s="146"/>
      <c r="AB36" s="146"/>
      <c r="AC36" s="146"/>
      <c r="AD36" s="146"/>
      <c r="AE36" s="146" t="s">
        <v>100</v>
      </c>
      <c r="AF36" s="146">
        <v>0</v>
      </c>
      <c r="AG36" s="146"/>
      <c r="AH36" s="146"/>
      <c r="AI36" s="146"/>
      <c r="AJ36" s="146"/>
      <c r="AK36" s="146"/>
      <c r="AL36" s="146"/>
      <c r="AM36" s="146"/>
      <c r="AN36" s="146"/>
      <c r="AO36" s="146"/>
      <c r="AP36" s="146"/>
      <c r="AQ36" s="146"/>
      <c r="AR36" s="146"/>
      <c r="AS36" s="146"/>
      <c r="AT36" s="146"/>
      <c r="AU36" s="146"/>
      <c r="AV36" s="146"/>
      <c r="AW36" s="146"/>
      <c r="AX36" s="146"/>
      <c r="AY36" s="146"/>
      <c r="AZ36" s="146"/>
      <c r="BA36" s="146"/>
      <c r="BB36" s="146"/>
      <c r="BC36" s="146"/>
      <c r="BD36" s="146"/>
      <c r="BE36" s="146"/>
      <c r="BF36" s="146"/>
      <c r="BG36" s="146"/>
      <c r="BH36" s="146"/>
    </row>
    <row r="37" spans="1:60" outlineLevel="1" x14ac:dyDescent="0.2">
      <c r="A37" s="147"/>
      <c r="B37" s="153"/>
      <c r="C37" s="189" t="s">
        <v>134</v>
      </c>
      <c r="D37" s="158"/>
      <c r="E37" s="163">
        <v>0.51749999999999996</v>
      </c>
      <c r="F37" s="166"/>
      <c r="G37" s="166"/>
      <c r="H37" s="166"/>
      <c r="I37" s="166"/>
      <c r="J37" s="166"/>
      <c r="K37" s="166"/>
      <c r="L37" s="166"/>
      <c r="M37" s="166"/>
      <c r="N37" s="156"/>
      <c r="O37" s="156"/>
      <c r="P37" s="156"/>
      <c r="Q37" s="156"/>
      <c r="R37" s="156"/>
      <c r="S37" s="156"/>
      <c r="T37" s="157"/>
      <c r="U37" s="156"/>
      <c r="V37" s="146"/>
      <c r="W37" s="146"/>
      <c r="X37" s="146"/>
      <c r="Y37" s="146"/>
      <c r="Z37" s="146"/>
      <c r="AA37" s="146"/>
      <c r="AB37" s="146"/>
      <c r="AC37" s="146"/>
      <c r="AD37" s="146"/>
      <c r="AE37" s="146" t="s">
        <v>100</v>
      </c>
      <c r="AF37" s="146">
        <v>0</v>
      </c>
      <c r="AG37" s="146"/>
      <c r="AH37" s="146"/>
      <c r="AI37" s="146"/>
      <c r="AJ37" s="146"/>
      <c r="AK37" s="146"/>
      <c r="AL37" s="146"/>
      <c r="AM37" s="146"/>
      <c r="AN37" s="146"/>
      <c r="AO37" s="146"/>
      <c r="AP37" s="146"/>
      <c r="AQ37" s="146"/>
      <c r="AR37" s="146"/>
      <c r="AS37" s="146"/>
      <c r="AT37" s="146"/>
      <c r="AU37" s="146"/>
      <c r="AV37" s="146"/>
      <c r="AW37" s="146"/>
      <c r="AX37" s="146"/>
      <c r="AY37" s="146"/>
      <c r="AZ37" s="146"/>
      <c r="BA37" s="146"/>
      <c r="BB37" s="146"/>
      <c r="BC37" s="146"/>
      <c r="BD37" s="146"/>
      <c r="BE37" s="146"/>
      <c r="BF37" s="146"/>
      <c r="BG37" s="146"/>
      <c r="BH37" s="146"/>
    </row>
    <row r="38" spans="1:60" outlineLevel="1" x14ac:dyDescent="0.2">
      <c r="A38" s="147">
        <v>10</v>
      </c>
      <c r="B38" s="153" t="s">
        <v>135</v>
      </c>
      <c r="C38" s="188" t="s">
        <v>136</v>
      </c>
      <c r="D38" s="155" t="s">
        <v>137</v>
      </c>
      <c r="E38" s="162">
        <v>6.4</v>
      </c>
      <c r="F38" s="165">
        <f>H38+J38</f>
        <v>0</v>
      </c>
      <c r="G38" s="166">
        <f>ROUND(E38*F38,2)</f>
        <v>0</v>
      </c>
      <c r="H38" s="166"/>
      <c r="I38" s="166">
        <f>ROUND(E38*H38,2)</f>
        <v>0</v>
      </c>
      <c r="J38" s="166"/>
      <c r="K38" s="166">
        <f>ROUND(E38*J38,2)</f>
        <v>0</v>
      </c>
      <c r="L38" s="166">
        <v>21</v>
      </c>
      <c r="M38" s="166">
        <f>G38*(1+L38/100)</f>
        <v>0</v>
      </c>
      <c r="N38" s="156">
        <v>3.9190000000000003E-2</v>
      </c>
      <c r="O38" s="156">
        <f>ROUND(E38*N38,5)</f>
        <v>0.25081999999999999</v>
      </c>
      <c r="P38" s="156">
        <v>0</v>
      </c>
      <c r="Q38" s="156">
        <f>ROUND(E38*P38,5)</f>
        <v>0</v>
      </c>
      <c r="R38" s="156"/>
      <c r="S38" s="156"/>
      <c r="T38" s="157">
        <v>1.05</v>
      </c>
      <c r="U38" s="156">
        <f>ROUND(E38*T38,2)</f>
        <v>6.72</v>
      </c>
      <c r="V38" s="146"/>
      <c r="W38" s="146"/>
      <c r="X38" s="146"/>
      <c r="Y38" s="146"/>
      <c r="Z38" s="146"/>
      <c r="AA38" s="146"/>
      <c r="AB38" s="146"/>
      <c r="AC38" s="146"/>
      <c r="AD38" s="146"/>
      <c r="AE38" s="146" t="s">
        <v>98</v>
      </c>
      <c r="AF38" s="146"/>
      <c r="AG38" s="146"/>
      <c r="AH38" s="146"/>
      <c r="AI38" s="146"/>
      <c r="AJ38" s="146"/>
      <c r="AK38" s="146"/>
      <c r="AL38" s="146"/>
      <c r="AM38" s="146"/>
      <c r="AN38" s="146"/>
      <c r="AO38" s="146"/>
      <c r="AP38" s="146"/>
      <c r="AQ38" s="146"/>
      <c r="AR38" s="146"/>
      <c r="AS38" s="146"/>
      <c r="AT38" s="146"/>
      <c r="AU38" s="146"/>
      <c r="AV38" s="146"/>
      <c r="AW38" s="146"/>
      <c r="AX38" s="146"/>
      <c r="AY38" s="146"/>
      <c r="AZ38" s="146"/>
      <c r="BA38" s="146"/>
      <c r="BB38" s="146"/>
      <c r="BC38" s="146"/>
      <c r="BD38" s="146"/>
      <c r="BE38" s="146"/>
      <c r="BF38" s="146"/>
      <c r="BG38" s="146"/>
      <c r="BH38" s="146"/>
    </row>
    <row r="39" spans="1:60" outlineLevel="1" x14ac:dyDescent="0.2">
      <c r="A39" s="147"/>
      <c r="B39" s="153"/>
      <c r="C39" s="189" t="s">
        <v>138</v>
      </c>
      <c r="D39" s="158"/>
      <c r="E39" s="163">
        <v>6.4</v>
      </c>
      <c r="F39" s="166"/>
      <c r="G39" s="166"/>
      <c r="H39" s="166"/>
      <c r="I39" s="166"/>
      <c r="J39" s="166"/>
      <c r="K39" s="166"/>
      <c r="L39" s="166"/>
      <c r="M39" s="166"/>
      <c r="N39" s="156"/>
      <c r="O39" s="156"/>
      <c r="P39" s="156"/>
      <c r="Q39" s="156"/>
      <c r="R39" s="156"/>
      <c r="S39" s="156"/>
      <c r="T39" s="157"/>
      <c r="U39" s="156"/>
      <c r="V39" s="146"/>
      <c r="W39" s="146"/>
      <c r="X39" s="146"/>
      <c r="Y39" s="146"/>
      <c r="Z39" s="146"/>
      <c r="AA39" s="146"/>
      <c r="AB39" s="146"/>
      <c r="AC39" s="146"/>
      <c r="AD39" s="146"/>
      <c r="AE39" s="146" t="s">
        <v>100</v>
      </c>
      <c r="AF39" s="146">
        <v>0</v>
      </c>
      <c r="AG39" s="146"/>
      <c r="AH39" s="146"/>
      <c r="AI39" s="146"/>
      <c r="AJ39" s="146"/>
      <c r="AK39" s="146"/>
      <c r="AL39" s="146"/>
      <c r="AM39" s="146"/>
      <c r="AN39" s="146"/>
      <c r="AO39" s="146"/>
      <c r="AP39" s="146"/>
      <c r="AQ39" s="146"/>
      <c r="AR39" s="146"/>
      <c r="AS39" s="146"/>
      <c r="AT39" s="146"/>
      <c r="AU39" s="146"/>
      <c r="AV39" s="146"/>
      <c r="AW39" s="146"/>
      <c r="AX39" s="146"/>
      <c r="AY39" s="146"/>
      <c r="AZ39" s="146"/>
      <c r="BA39" s="146"/>
      <c r="BB39" s="146"/>
      <c r="BC39" s="146"/>
      <c r="BD39" s="146"/>
      <c r="BE39" s="146"/>
      <c r="BF39" s="146"/>
      <c r="BG39" s="146"/>
      <c r="BH39" s="146"/>
    </row>
    <row r="40" spans="1:60" outlineLevel="1" x14ac:dyDescent="0.2">
      <c r="A40" s="147">
        <v>11</v>
      </c>
      <c r="B40" s="153" t="s">
        <v>139</v>
      </c>
      <c r="C40" s="188" t="s">
        <v>140</v>
      </c>
      <c r="D40" s="155" t="s">
        <v>137</v>
      </c>
      <c r="E40" s="162">
        <v>6.4</v>
      </c>
      <c r="F40" s="165">
        <f>H40+J40</f>
        <v>0</v>
      </c>
      <c r="G40" s="166">
        <f>ROUND(E40*F40,2)</f>
        <v>0</v>
      </c>
      <c r="H40" s="166"/>
      <c r="I40" s="166">
        <f>ROUND(E40*H40,2)</f>
        <v>0</v>
      </c>
      <c r="J40" s="166"/>
      <c r="K40" s="166">
        <f>ROUND(E40*J40,2)</f>
        <v>0</v>
      </c>
      <c r="L40" s="166">
        <v>21</v>
      </c>
      <c r="M40" s="166">
        <f>G40*(1+L40/100)</f>
        <v>0</v>
      </c>
      <c r="N40" s="156">
        <v>0</v>
      </c>
      <c r="O40" s="156">
        <f>ROUND(E40*N40,5)</f>
        <v>0</v>
      </c>
      <c r="P40" s="156">
        <v>0</v>
      </c>
      <c r="Q40" s="156">
        <f>ROUND(E40*P40,5)</f>
        <v>0</v>
      </c>
      <c r="R40" s="156"/>
      <c r="S40" s="156"/>
      <c r="T40" s="157">
        <v>0.32</v>
      </c>
      <c r="U40" s="156">
        <f>ROUND(E40*T40,2)</f>
        <v>2.0499999999999998</v>
      </c>
      <c r="V40" s="146"/>
      <c r="W40" s="146"/>
      <c r="X40" s="146"/>
      <c r="Y40" s="146"/>
      <c r="Z40" s="146"/>
      <c r="AA40" s="146"/>
      <c r="AB40" s="146"/>
      <c r="AC40" s="146"/>
      <c r="AD40" s="146"/>
      <c r="AE40" s="146" t="s">
        <v>98</v>
      </c>
      <c r="AF40" s="146"/>
      <c r="AG40" s="146"/>
      <c r="AH40" s="146"/>
      <c r="AI40" s="146"/>
      <c r="AJ40" s="146"/>
      <c r="AK40" s="146"/>
      <c r="AL40" s="146"/>
      <c r="AM40" s="146"/>
      <c r="AN40" s="146"/>
      <c r="AO40" s="146"/>
      <c r="AP40" s="146"/>
      <c r="AQ40" s="146"/>
      <c r="AR40" s="146"/>
      <c r="AS40" s="146"/>
      <c r="AT40" s="146"/>
      <c r="AU40" s="146"/>
      <c r="AV40" s="146"/>
      <c r="AW40" s="146"/>
      <c r="AX40" s="146"/>
      <c r="AY40" s="146"/>
      <c r="AZ40" s="146"/>
      <c r="BA40" s="146"/>
      <c r="BB40" s="146"/>
      <c r="BC40" s="146"/>
      <c r="BD40" s="146"/>
      <c r="BE40" s="146"/>
      <c r="BF40" s="146"/>
      <c r="BG40" s="146"/>
      <c r="BH40" s="146"/>
    </row>
    <row r="41" spans="1:60" x14ac:dyDescent="0.2">
      <c r="A41" s="148" t="s">
        <v>93</v>
      </c>
      <c r="B41" s="154" t="s">
        <v>58</v>
      </c>
      <c r="C41" s="190" t="s">
        <v>59</v>
      </c>
      <c r="D41" s="159"/>
      <c r="E41" s="164"/>
      <c r="F41" s="167"/>
      <c r="G41" s="167">
        <f>SUMIF(AE42:AE47,"&lt;&gt;NOR",G42:G47)</f>
        <v>0</v>
      </c>
      <c r="H41" s="167"/>
      <c r="I41" s="167">
        <f>SUM(I42:I47)</f>
        <v>0</v>
      </c>
      <c r="J41" s="167"/>
      <c r="K41" s="167">
        <f>SUM(K42:K47)</f>
        <v>0</v>
      </c>
      <c r="L41" s="167"/>
      <c r="M41" s="167">
        <f>SUM(M42:M47)</f>
        <v>0</v>
      </c>
      <c r="N41" s="160"/>
      <c r="O41" s="160">
        <f>SUM(O42:O47)</f>
        <v>1.7141200000000001</v>
      </c>
      <c r="P41" s="160"/>
      <c r="Q41" s="160">
        <f>SUM(Q42:Q47)</f>
        <v>0</v>
      </c>
      <c r="R41" s="160"/>
      <c r="S41" s="160"/>
      <c r="T41" s="161"/>
      <c r="U41" s="160">
        <f>SUM(U42:U47)</f>
        <v>81.12</v>
      </c>
      <c r="AE41" t="s">
        <v>94</v>
      </c>
    </row>
    <row r="42" spans="1:60" outlineLevel="1" x14ac:dyDescent="0.2">
      <c r="A42" s="147">
        <v>12</v>
      </c>
      <c r="B42" s="153" t="s">
        <v>141</v>
      </c>
      <c r="C42" s="188" t="s">
        <v>142</v>
      </c>
      <c r="D42" s="155" t="s">
        <v>143</v>
      </c>
      <c r="E42" s="162">
        <v>2</v>
      </c>
      <c r="F42" s="165">
        <f>H42+J42</f>
        <v>0</v>
      </c>
      <c r="G42" s="166">
        <f>ROUND(E42*F42,2)</f>
        <v>0</v>
      </c>
      <c r="H42" s="166"/>
      <c r="I42" s="166">
        <f>ROUND(E42*H42,2)</f>
        <v>0</v>
      </c>
      <c r="J42" s="166"/>
      <c r="K42" s="166">
        <f>ROUND(E42*J42,2)</f>
        <v>0</v>
      </c>
      <c r="L42" s="166">
        <v>21</v>
      </c>
      <c r="M42" s="166">
        <f>G42*(1+L42/100)</f>
        <v>0</v>
      </c>
      <c r="N42" s="156">
        <v>7.0200000000000002E-3</v>
      </c>
      <c r="O42" s="156">
        <f>ROUND(E42*N42,5)</f>
        <v>1.404E-2</v>
      </c>
      <c r="P42" s="156">
        <v>0</v>
      </c>
      <c r="Q42" s="156">
        <f>ROUND(E42*P42,5)</f>
        <v>0</v>
      </c>
      <c r="R42" s="156"/>
      <c r="S42" s="156"/>
      <c r="T42" s="157">
        <v>0.52</v>
      </c>
      <c r="U42" s="156">
        <f>ROUND(E42*T42,2)</f>
        <v>1.04</v>
      </c>
      <c r="V42" s="146"/>
      <c r="W42" s="146"/>
      <c r="X42" s="146"/>
      <c r="Y42" s="146"/>
      <c r="Z42" s="146"/>
      <c r="AA42" s="146"/>
      <c r="AB42" s="146"/>
      <c r="AC42" s="146"/>
      <c r="AD42" s="146"/>
      <c r="AE42" s="146" t="s">
        <v>98</v>
      </c>
      <c r="AF42" s="146"/>
      <c r="AG42" s="146"/>
      <c r="AH42" s="146"/>
      <c r="AI42" s="146"/>
      <c r="AJ42" s="146"/>
      <c r="AK42" s="146"/>
      <c r="AL42" s="146"/>
      <c r="AM42" s="146"/>
      <c r="AN42" s="146"/>
      <c r="AO42" s="146"/>
      <c r="AP42" s="146"/>
      <c r="AQ42" s="146"/>
      <c r="AR42" s="146"/>
      <c r="AS42" s="146"/>
      <c r="AT42" s="146"/>
      <c r="AU42" s="146"/>
      <c r="AV42" s="146"/>
      <c r="AW42" s="146"/>
      <c r="AX42" s="146"/>
      <c r="AY42" s="146"/>
      <c r="AZ42" s="146"/>
      <c r="BA42" s="146"/>
      <c r="BB42" s="146"/>
      <c r="BC42" s="146"/>
      <c r="BD42" s="146"/>
      <c r="BE42" s="146"/>
      <c r="BF42" s="146"/>
      <c r="BG42" s="146"/>
      <c r="BH42" s="146"/>
    </row>
    <row r="43" spans="1:60" outlineLevel="1" x14ac:dyDescent="0.2">
      <c r="A43" s="147">
        <v>13</v>
      </c>
      <c r="B43" s="153" t="s">
        <v>141</v>
      </c>
      <c r="C43" s="188" t="s">
        <v>144</v>
      </c>
      <c r="D43" s="155" t="s">
        <v>143</v>
      </c>
      <c r="E43" s="162">
        <v>154</v>
      </c>
      <c r="F43" s="165">
        <f>H43+J43</f>
        <v>0</v>
      </c>
      <c r="G43" s="166">
        <f>ROUND(E43*F43,2)</f>
        <v>0</v>
      </c>
      <c r="H43" s="166"/>
      <c r="I43" s="166">
        <f>ROUND(E43*H43,2)</f>
        <v>0</v>
      </c>
      <c r="J43" s="166"/>
      <c r="K43" s="166">
        <f>ROUND(E43*J43,2)</f>
        <v>0</v>
      </c>
      <c r="L43" s="166">
        <v>21</v>
      </c>
      <c r="M43" s="166">
        <f>G43*(1+L43/100)</f>
        <v>0</v>
      </c>
      <c r="N43" s="156">
        <v>7.0200000000000002E-3</v>
      </c>
      <c r="O43" s="156">
        <f>ROUND(E43*N43,5)</f>
        <v>1.08108</v>
      </c>
      <c r="P43" s="156">
        <v>0</v>
      </c>
      <c r="Q43" s="156">
        <f>ROUND(E43*P43,5)</f>
        <v>0</v>
      </c>
      <c r="R43" s="156"/>
      <c r="S43" s="156"/>
      <c r="T43" s="157">
        <v>0.52</v>
      </c>
      <c r="U43" s="156">
        <f>ROUND(E43*T43,2)</f>
        <v>80.08</v>
      </c>
      <c r="V43" s="146"/>
      <c r="W43" s="146"/>
      <c r="X43" s="146"/>
      <c r="Y43" s="146"/>
      <c r="Z43" s="146"/>
      <c r="AA43" s="146"/>
      <c r="AB43" s="146"/>
      <c r="AC43" s="146"/>
      <c r="AD43" s="146"/>
      <c r="AE43" s="146" t="s">
        <v>98</v>
      </c>
      <c r="AF43" s="146"/>
      <c r="AG43" s="146"/>
      <c r="AH43" s="146"/>
      <c r="AI43" s="146"/>
      <c r="AJ43" s="146"/>
      <c r="AK43" s="146"/>
      <c r="AL43" s="146"/>
      <c r="AM43" s="146"/>
      <c r="AN43" s="146"/>
      <c r="AO43" s="146"/>
      <c r="AP43" s="146"/>
      <c r="AQ43" s="146"/>
      <c r="AR43" s="146"/>
      <c r="AS43" s="146"/>
      <c r="AT43" s="146"/>
      <c r="AU43" s="146"/>
      <c r="AV43" s="146"/>
      <c r="AW43" s="146"/>
      <c r="AX43" s="146"/>
      <c r="AY43" s="146"/>
      <c r="AZ43" s="146"/>
      <c r="BA43" s="146"/>
      <c r="BB43" s="146"/>
      <c r="BC43" s="146"/>
      <c r="BD43" s="146"/>
      <c r="BE43" s="146"/>
      <c r="BF43" s="146"/>
      <c r="BG43" s="146"/>
      <c r="BH43" s="146"/>
    </row>
    <row r="44" spans="1:60" outlineLevel="1" x14ac:dyDescent="0.2">
      <c r="A44" s="147"/>
      <c r="B44" s="153"/>
      <c r="C44" s="189" t="s">
        <v>145</v>
      </c>
      <c r="D44" s="158"/>
      <c r="E44" s="163">
        <v>106</v>
      </c>
      <c r="F44" s="166"/>
      <c r="G44" s="166"/>
      <c r="H44" s="166"/>
      <c r="I44" s="166"/>
      <c r="J44" s="166"/>
      <c r="K44" s="166"/>
      <c r="L44" s="166"/>
      <c r="M44" s="166"/>
      <c r="N44" s="156"/>
      <c r="O44" s="156"/>
      <c r="P44" s="156"/>
      <c r="Q44" s="156"/>
      <c r="R44" s="156"/>
      <c r="S44" s="156"/>
      <c r="T44" s="157"/>
      <c r="U44" s="156"/>
      <c r="V44" s="146"/>
      <c r="W44" s="146"/>
      <c r="X44" s="146"/>
      <c r="Y44" s="146"/>
      <c r="Z44" s="146"/>
      <c r="AA44" s="146"/>
      <c r="AB44" s="146"/>
      <c r="AC44" s="146"/>
      <c r="AD44" s="146"/>
      <c r="AE44" s="146" t="s">
        <v>100</v>
      </c>
      <c r="AF44" s="146">
        <v>0</v>
      </c>
      <c r="AG44" s="146"/>
      <c r="AH44" s="146"/>
      <c r="AI44" s="146"/>
      <c r="AJ44" s="146"/>
      <c r="AK44" s="146"/>
      <c r="AL44" s="146"/>
      <c r="AM44" s="146"/>
      <c r="AN44" s="146"/>
      <c r="AO44" s="146"/>
      <c r="AP44" s="146"/>
      <c r="AQ44" s="146"/>
      <c r="AR44" s="146"/>
      <c r="AS44" s="146"/>
      <c r="AT44" s="146"/>
      <c r="AU44" s="146"/>
      <c r="AV44" s="146"/>
      <c r="AW44" s="146"/>
      <c r="AX44" s="146"/>
      <c r="AY44" s="146"/>
      <c r="AZ44" s="146"/>
      <c r="BA44" s="146"/>
      <c r="BB44" s="146"/>
      <c r="BC44" s="146"/>
      <c r="BD44" s="146"/>
      <c r="BE44" s="146"/>
      <c r="BF44" s="146"/>
      <c r="BG44" s="146"/>
      <c r="BH44" s="146"/>
    </row>
    <row r="45" spans="1:60" outlineLevel="1" x14ac:dyDescent="0.2">
      <c r="A45" s="147"/>
      <c r="B45" s="153"/>
      <c r="C45" s="189" t="s">
        <v>146</v>
      </c>
      <c r="D45" s="158"/>
      <c r="E45" s="163">
        <v>48</v>
      </c>
      <c r="F45" s="166"/>
      <c r="G45" s="166"/>
      <c r="H45" s="166"/>
      <c r="I45" s="166"/>
      <c r="J45" s="166"/>
      <c r="K45" s="166"/>
      <c r="L45" s="166"/>
      <c r="M45" s="166"/>
      <c r="N45" s="156"/>
      <c r="O45" s="156"/>
      <c r="P45" s="156"/>
      <c r="Q45" s="156"/>
      <c r="R45" s="156"/>
      <c r="S45" s="156"/>
      <c r="T45" s="157"/>
      <c r="U45" s="156"/>
      <c r="V45" s="146"/>
      <c r="W45" s="146"/>
      <c r="X45" s="146"/>
      <c r="Y45" s="146"/>
      <c r="Z45" s="146"/>
      <c r="AA45" s="146"/>
      <c r="AB45" s="146"/>
      <c r="AC45" s="146"/>
      <c r="AD45" s="146"/>
      <c r="AE45" s="146" t="s">
        <v>100</v>
      </c>
      <c r="AF45" s="146">
        <v>0</v>
      </c>
      <c r="AG45" s="146"/>
      <c r="AH45" s="146"/>
      <c r="AI45" s="146"/>
      <c r="AJ45" s="146"/>
      <c r="AK45" s="146"/>
      <c r="AL45" s="146"/>
      <c r="AM45" s="146"/>
      <c r="AN45" s="146"/>
      <c r="AO45" s="146"/>
      <c r="AP45" s="146"/>
      <c r="AQ45" s="146"/>
      <c r="AR45" s="146"/>
      <c r="AS45" s="146"/>
      <c r="AT45" s="146"/>
      <c r="AU45" s="146"/>
      <c r="AV45" s="146"/>
      <c r="AW45" s="146"/>
      <c r="AX45" s="146"/>
      <c r="AY45" s="146"/>
      <c r="AZ45" s="146"/>
      <c r="BA45" s="146"/>
      <c r="BB45" s="146"/>
      <c r="BC45" s="146"/>
      <c r="BD45" s="146"/>
      <c r="BE45" s="146"/>
      <c r="BF45" s="146"/>
      <c r="BG45" s="146"/>
      <c r="BH45" s="146"/>
    </row>
    <row r="46" spans="1:60" ht="22.5" outlineLevel="1" x14ac:dyDescent="0.2">
      <c r="A46" s="147">
        <v>14</v>
      </c>
      <c r="B46" s="153" t="s">
        <v>147</v>
      </c>
      <c r="C46" s="188" t="s">
        <v>148</v>
      </c>
      <c r="D46" s="155" t="s">
        <v>143</v>
      </c>
      <c r="E46" s="162">
        <v>106</v>
      </c>
      <c r="F46" s="165">
        <f>H46+J46</f>
        <v>0</v>
      </c>
      <c r="G46" s="166">
        <f>ROUND(E46*F46,2)</f>
        <v>0</v>
      </c>
      <c r="H46" s="166"/>
      <c r="I46" s="166">
        <f>ROUND(E46*H46,2)</f>
        <v>0</v>
      </c>
      <c r="J46" s="166"/>
      <c r="K46" s="166">
        <f>ROUND(E46*J46,2)</f>
        <v>0</v>
      </c>
      <c r="L46" s="166">
        <v>21</v>
      </c>
      <c r="M46" s="166">
        <f>G46*(1+L46/100)</f>
        <v>0</v>
      </c>
      <c r="N46" s="156">
        <v>4.3E-3</v>
      </c>
      <c r="O46" s="156">
        <f>ROUND(E46*N46,5)</f>
        <v>0.45579999999999998</v>
      </c>
      <c r="P46" s="156">
        <v>0</v>
      </c>
      <c r="Q46" s="156">
        <f>ROUND(E46*P46,5)</f>
        <v>0</v>
      </c>
      <c r="R46" s="156"/>
      <c r="S46" s="156"/>
      <c r="T46" s="157">
        <v>0</v>
      </c>
      <c r="U46" s="156">
        <f>ROUND(E46*T46,2)</f>
        <v>0</v>
      </c>
      <c r="V46" s="146"/>
      <c r="W46" s="146"/>
      <c r="X46" s="146"/>
      <c r="Y46" s="146"/>
      <c r="Z46" s="146"/>
      <c r="AA46" s="146"/>
      <c r="AB46" s="146"/>
      <c r="AC46" s="146"/>
      <c r="AD46" s="146"/>
      <c r="AE46" s="146" t="s">
        <v>149</v>
      </c>
      <c r="AF46" s="146"/>
      <c r="AG46" s="146"/>
      <c r="AH46" s="146"/>
      <c r="AI46" s="146"/>
      <c r="AJ46" s="146"/>
      <c r="AK46" s="146"/>
      <c r="AL46" s="146"/>
      <c r="AM46" s="146"/>
      <c r="AN46" s="146"/>
      <c r="AO46" s="146"/>
      <c r="AP46" s="146"/>
      <c r="AQ46" s="146"/>
      <c r="AR46" s="146"/>
      <c r="AS46" s="146"/>
      <c r="AT46" s="146"/>
      <c r="AU46" s="146"/>
      <c r="AV46" s="146"/>
      <c r="AW46" s="146"/>
      <c r="AX46" s="146"/>
      <c r="AY46" s="146"/>
      <c r="AZ46" s="146"/>
      <c r="BA46" s="146"/>
      <c r="BB46" s="146"/>
      <c r="BC46" s="146"/>
      <c r="BD46" s="146"/>
      <c r="BE46" s="146"/>
      <c r="BF46" s="146"/>
      <c r="BG46" s="146"/>
      <c r="BH46" s="146"/>
    </row>
    <row r="47" spans="1:60" ht="22.5" outlineLevel="1" x14ac:dyDescent="0.2">
      <c r="A47" s="147">
        <v>15</v>
      </c>
      <c r="B47" s="153" t="s">
        <v>150</v>
      </c>
      <c r="C47" s="188" t="s">
        <v>151</v>
      </c>
      <c r="D47" s="155" t="s">
        <v>143</v>
      </c>
      <c r="E47" s="162">
        <v>48</v>
      </c>
      <c r="F47" s="165">
        <f>H47+J47</f>
        <v>0</v>
      </c>
      <c r="G47" s="166">
        <f>ROUND(E47*F47,2)</f>
        <v>0</v>
      </c>
      <c r="H47" s="166"/>
      <c r="I47" s="166">
        <f>ROUND(E47*H47,2)</f>
        <v>0</v>
      </c>
      <c r="J47" s="166"/>
      <c r="K47" s="166">
        <f>ROUND(E47*J47,2)</f>
        <v>0</v>
      </c>
      <c r="L47" s="166">
        <v>21</v>
      </c>
      <c r="M47" s="166">
        <f>G47*(1+L47/100)</f>
        <v>0</v>
      </c>
      <c r="N47" s="156">
        <v>3.3999999999999998E-3</v>
      </c>
      <c r="O47" s="156">
        <f>ROUND(E47*N47,5)</f>
        <v>0.16320000000000001</v>
      </c>
      <c r="P47" s="156">
        <v>0</v>
      </c>
      <c r="Q47" s="156">
        <f>ROUND(E47*P47,5)</f>
        <v>0</v>
      </c>
      <c r="R47" s="156"/>
      <c r="S47" s="156"/>
      <c r="T47" s="157">
        <v>0</v>
      </c>
      <c r="U47" s="156">
        <f>ROUND(E47*T47,2)</f>
        <v>0</v>
      </c>
      <c r="V47" s="146"/>
      <c r="W47" s="146"/>
      <c r="X47" s="146"/>
      <c r="Y47" s="146"/>
      <c r="Z47" s="146"/>
      <c r="AA47" s="146"/>
      <c r="AB47" s="146"/>
      <c r="AC47" s="146"/>
      <c r="AD47" s="146"/>
      <c r="AE47" s="146" t="s">
        <v>149</v>
      </c>
      <c r="AF47" s="146"/>
      <c r="AG47" s="146"/>
      <c r="AH47" s="146"/>
      <c r="AI47" s="146"/>
      <c r="AJ47" s="146"/>
      <c r="AK47" s="146"/>
      <c r="AL47" s="146"/>
      <c r="AM47" s="146"/>
      <c r="AN47" s="146"/>
      <c r="AO47" s="146"/>
      <c r="AP47" s="146"/>
      <c r="AQ47" s="146"/>
      <c r="AR47" s="146"/>
      <c r="AS47" s="146"/>
      <c r="AT47" s="146"/>
      <c r="AU47" s="146"/>
      <c r="AV47" s="146"/>
      <c r="AW47" s="146"/>
      <c r="AX47" s="146"/>
      <c r="AY47" s="146"/>
      <c r="AZ47" s="146"/>
      <c r="BA47" s="146"/>
      <c r="BB47" s="146"/>
      <c r="BC47" s="146"/>
      <c r="BD47" s="146"/>
      <c r="BE47" s="146"/>
      <c r="BF47" s="146"/>
      <c r="BG47" s="146"/>
      <c r="BH47" s="146"/>
    </row>
    <row r="48" spans="1:60" x14ac:dyDescent="0.2">
      <c r="A48" s="148" t="s">
        <v>93</v>
      </c>
      <c r="B48" s="154" t="s">
        <v>60</v>
      </c>
      <c r="C48" s="190" t="s">
        <v>61</v>
      </c>
      <c r="D48" s="159"/>
      <c r="E48" s="164"/>
      <c r="F48" s="167"/>
      <c r="G48" s="167">
        <f>SUMIF(AE49:AE51,"&lt;&gt;NOR",G49:G51)</f>
        <v>0</v>
      </c>
      <c r="H48" s="167"/>
      <c r="I48" s="167">
        <f>SUM(I49:I51)</f>
        <v>0</v>
      </c>
      <c r="J48" s="167"/>
      <c r="K48" s="167">
        <f>SUM(K49:K51)</f>
        <v>0</v>
      </c>
      <c r="L48" s="167"/>
      <c r="M48" s="167">
        <f>SUM(M49:M51)</f>
        <v>0</v>
      </c>
      <c r="N48" s="160"/>
      <c r="O48" s="160">
        <f>SUM(O49:O51)</f>
        <v>14.129999999999999</v>
      </c>
      <c r="P48" s="160"/>
      <c r="Q48" s="160">
        <f>SUM(Q49:Q51)</f>
        <v>0</v>
      </c>
      <c r="R48" s="160"/>
      <c r="S48" s="160"/>
      <c r="T48" s="161"/>
      <c r="U48" s="160">
        <f>SUM(U49:U51)</f>
        <v>29.44</v>
      </c>
      <c r="AE48" t="s">
        <v>94</v>
      </c>
    </row>
    <row r="49" spans="1:60" ht="22.5" outlineLevel="1" x14ac:dyDescent="0.2">
      <c r="A49" s="147">
        <v>16</v>
      </c>
      <c r="B49" s="153" t="s">
        <v>152</v>
      </c>
      <c r="C49" s="188" t="s">
        <v>153</v>
      </c>
      <c r="D49" s="155" t="s">
        <v>137</v>
      </c>
      <c r="E49" s="162">
        <v>78.5</v>
      </c>
      <c r="F49" s="165">
        <f>H49+J49</f>
        <v>0</v>
      </c>
      <c r="G49" s="166">
        <f>ROUND(E49*F49,2)</f>
        <v>0</v>
      </c>
      <c r="H49" s="166"/>
      <c r="I49" s="166">
        <f>ROUND(E49*H49,2)</f>
        <v>0</v>
      </c>
      <c r="J49" s="166"/>
      <c r="K49" s="166">
        <f>ROUND(E49*J49,2)</f>
        <v>0</v>
      </c>
      <c r="L49" s="166">
        <v>21</v>
      </c>
      <c r="M49" s="166">
        <f>G49*(1+L49/100)</f>
        <v>0</v>
      </c>
      <c r="N49" s="156">
        <v>7.1999999999999995E-2</v>
      </c>
      <c r="O49" s="156">
        <f>ROUND(E49*N49,5)</f>
        <v>5.6520000000000001</v>
      </c>
      <c r="P49" s="156">
        <v>0</v>
      </c>
      <c r="Q49" s="156">
        <f>ROUND(E49*P49,5)</f>
        <v>0</v>
      </c>
      <c r="R49" s="156"/>
      <c r="S49" s="156"/>
      <c r="T49" s="157">
        <v>0.375</v>
      </c>
      <c r="U49" s="156">
        <f>ROUND(E49*T49,2)</f>
        <v>29.44</v>
      </c>
      <c r="V49" s="146"/>
      <c r="W49" s="146"/>
      <c r="X49" s="146"/>
      <c r="Y49" s="146"/>
      <c r="Z49" s="146"/>
      <c r="AA49" s="146"/>
      <c r="AB49" s="146"/>
      <c r="AC49" s="146"/>
      <c r="AD49" s="146"/>
      <c r="AE49" s="146" t="s">
        <v>98</v>
      </c>
      <c r="AF49" s="146"/>
      <c r="AG49" s="146"/>
      <c r="AH49" s="146"/>
      <c r="AI49" s="146"/>
      <c r="AJ49" s="146"/>
      <c r="AK49" s="146"/>
      <c r="AL49" s="146"/>
      <c r="AM49" s="146"/>
      <c r="AN49" s="146"/>
      <c r="AO49" s="146"/>
      <c r="AP49" s="146"/>
      <c r="AQ49" s="146"/>
      <c r="AR49" s="146"/>
      <c r="AS49" s="146"/>
      <c r="AT49" s="146"/>
      <c r="AU49" s="146"/>
      <c r="AV49" s="146"/>
      <c r="AW49" s="146"/>
      <c r="AX49" s="146"/>
      <c r="AY49" s="146"/>
      <c r="AZ49" s="146"/>
      <c r="BA49" s="146"/>
      <c r="BB49" s="146"/>
      <c r="BC49" s="146"/>
      <c r="BD49" s="146"/>
      <c r="BE49" s="146"/>
      <c r="BF49" s="146"/>
      <c r="BG49" s="146"/>
      <c r="BH49" s="146"/>
    </row>
    <row r="50" spans="1:60" outlineLevel="1" x14ac:dyDescent="0.2">
      <c r="A50" s="147"/>
      <c r="B50" s="153"/>
      <c r="C50" s="189" t="s">
        <v>154</v>
      </c>
      <c r="D50" s="158"/>
      <c r="E50" s="163">
        <v>78.5</v>
      </c>
      <c r="F50" s="166"/>
      <c r="G50" s="166"/>
      <c r="H50" s="166"/>
      <c r="I50" s="166"/>
      <c r="J50" s="166"/>
      <c r="K50" s="166"/>
      <c r="L50" s="166"/>
      <c r="M50" s="166"/>
      <c r="N50" s="156"/>
      <c r="O50" s="156"/>
      <c r="P50" s="156"/>
      <c r="Q50" s="156"/>
      <c r="R50" s="156"/>
      <c r="S50" s="156"/>
      <c r="T50" s="157"/>
      <c r="U50" s="156"/>
      <c r="V50" s="146"/>
      <c r="W50" s="146"/>
      <c r="X50" s="146"/>
      <c r="Y50" s="146"/>
      <c r="Z50" s="146"/>
      <c r="AA50" s="146"/>
      <c r="AB50" s="146"/>
      <c r="AC50" s="146"/>
      <c r="AD50" s="146"/>
      <c r="AE50" s="146" t="s">
        <v>100</v>
      </c>
      <c r="AF50" s="146">
        <v>0</v>
      </c>
      <c r="AG50" s="146"/>
      <c r="AH50" s="146"/>
      <c r="AI50" s="146"/>
      <c r="AJ50" s="146"/>
      <c r="AK50" s="146"/>
      <c r="AL50" s="146"/>
      <c r="AM50" s="146"/>
      <c r="AN50" s="146"/>
      <c r="AO50" s="146"/>
      <c r="AP50" s="146"/>
      <c r="AQ50" s="146"/>
      <c r="AR50" s="146"/>
      <c r="AS50" s="146"/>
      <c r="AT50" s="146"/>
      <c r="AU50" s="146"/>
      <c r="AV50" s="146"/>
      <c r="AW50" s="146"/>
      <c r="AX50" s="146"/>
      <c r="AY50" s="146"/>
      <c r="AZ50" s="146"/>
      <c r="BA50" s="146"/>
      <c r="BB50" s="146"/>
      <c r="BC50" s="146"/>
      <c r="BD50" s="146"/>
      <c r="BE50" s="146"/>
      <c r="BF50" s="146"/>
      <c r="BG50" s="146"/>
      <c r="BH50" s="146"/>
    </row>
    <row r="51" spans="1:60" ht="22.5" outlineLevel="1" x14ac:dyDescent="0.2">
      <c r="A51" s="147">
        <v>17</v>
      </c>
      <c r="B51" s="153" t="s">
        <v>155</v>
      </c>
      <c r="C51" s="188" t="s">
        <v>156</v>
      </c>
      <c r="D51" s="155" t="s">
        <v>143</v>
      </c>
      <c r="E51" s="162">
        <v>314</v>
      </c>
      <c r="F51" s="165">
        <f>H51+J51</f>
        <v>0</v>
      </c>
      <c r="G51" s="166">
        <f>ROUND(E51*F51,2)</f>
        <v>0</v>
      </c>
      <c r="H51" s="166"/>
      <c r="I51" s="166">
        <f>ROUND(E51*H51,2)</f>
        <v>0</v>
      </c>
      <c r="J51" s="166"/>
      <c r="K51" s="166">
        <f>ROUND(E51*J51,2)</f>
        <v>0</v>
      </c>
      <c r="L51" s="166">
        <v>21</v>
      </c>
      <c r="M51" s="166">
        <f>G51*(1+L51/100)</f>
        <v>0</v>
      </c>
      <c r="N51" s="156">
        <v>2.7E-2</v>
      </c>
      <c r="O51" s="156">
        <f>ROUND(E51*N51,5)</f>
        <v>8.4779999999999998</v>
      </c>
      <c r="P51" s="156">
        <v>0</v>
      </c>
      <c r="Q51" s="156">
        <f>ROUND(E51*P51,5)</f>
        <v>0</v>
      </c>
      <c r="R51" s="156"/>
      <c r="S51" s="156"/>
      <c r="T51" s="157">
        <v>0</v>
      </c>
      <c r="U51" s="156">
        <f>ROUND(E51*T51,2)</f>
        <v>0</v>
      </c>
      <c r="V51" s="146"/>
      <c r="W51" s="146"/>
      <c r="X51" s="146"/>
      <c r="Y51" s="146"/>
      <c r="Z51" s="146"/>
      <c r="AA51" s="146"/>
      <c r="AB51" s="146"/>
      <c r="AC51" s="146"/>
      <c r="AD51" s="146"/>
      <c r="AE51" s="146" t="s">
        <v>149</v>
      </c>
      <c r="AF51" s="146"/>
      <c r="AG51" s="146"/>
      <c r="AH51" s="146"/>
      <c r="AI51" s="146"/>
      <c r="AJ51" s="146"/>
      <c r="AK51" s="146"/>
      <c r="AL51" s="146"/>
      <c r="AM51" s="146"/>
      <c r="AN51" s="146"/>
      <c r="AO51" s="146"/>
      <c r="AP51" s="146"/>
      <c r="AQ51" s="146"/>
      <c r="AR51" s="146"/>
      <c r="AS51" s="146"/>
      <c r="AT51" s="146"/>
      <c r="AU51" s="146"/>
      <c r="AV51" s="146"/>
      <c r="AW51" s="146"/>
      <c r="AX51" s="146"/>
      <c r="AY51" s="146"/>
      <c r="AZ51" s="146"/>
      <c r="BA51" s="146"/>
      <c r="BB51" s="146"/>
      <c r="BC51" s="146"/>
      <c r="BD51" s="146"/>
      <c r="BE51" s="146"/>
      <c r="BF51" s="146"/>
      <c r="BG51" s="146"/>
      <c r="BH51" s="146"/>
    </row>
    <row r="52" spans="1:60" x14ac:dyDescent="0.2">
      <c r="A52" s="148" t="s">
        <v>93</v>
      </c>
      <c r="B52" s="154" t="s">
        <v>62</v>
      </c>
      <c r="C52" s="190" t="s">
        <v>63</v>
      </c>
      <c r="D52" s="159"/>
      <c r="E52" s="164"/>
      <c r="F52" s="167"/>
      <c r="G52" s="167">
        <f>SUMIF(AE53:AE53,"&lt;&gt;NOR",G53:G53)</f>
        <v>0</v>
      </c>
      <c r="H52" s="167"/>
      <c r="I52" s="167">
        <f>SUM(I53:I53)</f>
        <v>0</v>
      </c>
      <c r="J52" s="167"/>
      <c r="K52" s="167">
        <f>SUM(K53:K53)</f>
        <v>0</v>
      </c>
      <c r="L52" s="167"/>
      <c r="M52" s="167">
        <f>SUM(M53:M53)</f>
        <v>0</v>
      </c>
      <c r="N52" s="160"/>
      <c r="O52" s="160">
        <f>SUM(O53:O53)</f>
        <v>0</v>
      </c>
      <c r="P52" s="160"/>
      <c r="Q52" s="160">
        <f>SUM(Q53:Q53)</f>
        <v>0</v>
      </c>
      <c r="R52" s="160"/>
      <c r="S52" s="160"/>
      <c r="T52" s="161"/>
      <c r="U52" s="160">
        <f>SUM(U53:U53)</f>
        <v>60.4</v>
      </c>
      <c r="AE52" t="s">
        <v>94</v>
      </c>
    </row>
    <row r="53" spans="1:60" outlineLevel="1" x14ac:dyDescent="0.2">
      <c r="A53" s="147">
        <v>18</v>
      </c>
      <c r="B53" s="153" t="s">
        <v>157</v>
      </c>
      <c r="C53" s="188" t="s">
        <v>158</v>
      </c>
      <c r="D53" s="155" t="s">
        <v>159</v>
      </c>
      <c r="E53" s="162">
        <v>99.179209999999998</v>
      </c>
      <c r="F53" s="165">
        <f>H53+J53</f>
        <v>0</v>
      </c>
      <c r="G53" s="166">
        <f>ROUND(E53*F53,2)</f>
        <v>0</v>
      </c>
      <c r="H53" s="166"/>
      <c r="I53" s="166">
        <f>ROUND(E53*H53,2)</f>
        <v>0</v>
      </c>
      <c r="J53" s="166"/>
      <c r="K53" s="166">
        <f>ROUND(E53*J53,2)</f>
        <v>0</v>
      </c>
      <c r="L53" s="166">
        <v>21</v>
      </c>
      <c r="M53" s="166">
        <f>G53*(1+L53/100)</f>
        <v>0</v>
      </c>
      <c r="N53" s="156">
        <v>0</v>
      </c>
      <c r="O53" s="156">
        <f>ROUND(E53*N53,5)</f>
        <v>0</v>
      </c>
      <c r="P53" s="156">
        <v>0</v>
      </c>
      <c r="Q53" s="156">
        <f>ROUND(E53*P53,5)</f>
        <v>0</v>
      </c>
      <c r="R53" s="156"/>
      <c r="S53" s="156"/>
      <c r="T53" s="157">
        <v>0.60899999999999999</v>
      </c>
      <c r="U53" s="156">
        <f>ROUND(E53*T53,2)</f>
        <v>60.4</v>
      </c>
      <c r="V53" s="146"/>
      <c r="W53" s="146"/>
      <c r="X53" s="146"/>
      <c r="Y53" s="146"/>
      <c r="Z53" s="146"/>
      <c r="AA53" s="146"/>
      <c r="AB53" s="146"/>
      <c r="AC53" s="146"/>
      <c r="AD53" s="146"/>
      <c r="AE53" s="146" t="s">
        <v>160</v>
      </c>
      <c r="AF53" s="146"/>
      <c r="AG53" s="146"/>
      <c r="AH53" s="146"/>
      <c r="AI53" s="146"/>
      <c r="AJ53" s="146"/>
      <c r="AK53" s="146"/>
      <c r="AL53" s="146"/>
      <c r="AM53" s="146"/>
      <c r="AN53" s="146"/>
      <c r="AO53" s="146"/>
      <c r="AP53" s="146"/>
      <c r="AQ53" s="146"/>
      <c r="AR53" s="146"/>
      <c r="AS53" s="146"/>
      <c r="AT53" s="146"/>
      <c r="AU53" s="146"/>
      <c r="AV53" s="146"/>
      <c r="AW53" s="146"/>
      <c r="AX53" s="146"/>
      <c r="AY53" s="146"/>
      <c r="AZ53" s="146"/>
      <c r="BA53" s="146"/>
      <c r="BB53" s="146"/>
      <c r="BC53" s="146"/>
      <c r="BD53" s="146"/>
      <c r="BE53" s="146"/>
      <c r="BF53" s="146"/>
      <c r="BG53" s="146"/>
      <c r="BH53" s="146"/>
    </row>
    <row r="54" spans="1:60" x14ac:dyDescent="0.2">
      <c r="A54" s="148" t="s">
        <v>93</v>
      </c>
      <c r="B54" s="154" t="s">
        <v>64</v>
      </c>
      <c r="C54" s="190" t="s">
        <v>65</v>
      </c>
      <c r="D54" s="159"/>
      <c r="E54" s="164"/>
      <c r="F54" s="167"/>
      <c r="G54" s="167">
        <f>SUMIF(AE55:AE58,"&lt;&gt;NOR",G55:G58)</f>
        <v>0</v>
      </c>
      <c r="H54" s="167"/>
      <c r="I54" s="167">
        <f>SUM(I55:I58)</f>
        <v>0</v>
      </c>
      <c r="J54" s="167"/>
      <c r="K54" s="167">
        <f>SUM(K55:K58)</f>
        <v>0</v>
      </c>
      <c r="L54" s="167"/>
      <c r="M54" s="167">
        <f>SUM(M55:M58)</f>
        <v>0</v>
      </c>
      <c r="N54" s="160"/>
      <c r="O54" s="160">
        <f>SUM(O55:O58)</f>
        <v>0.55471999999999999</v>
      </c>
      <c r="P54" s="160"/>
      <c r="Q54" s="160">
        <f>SUM(Q55:Q58)</f>
        <v>0</v>
      </c>
      <c r="R54" s="160"/>
      <c r="S54" s="160"/>
      <c r="T54" s="161"/>
      <c r="U54" s="160">
        <f>SUM(U55:U58)</f>
        <v>103.36</v>
      </c>
      <c r="AE54" t="s">
        <v>94</v>
      </c>
    </row>
    <row r="55" spans="1:60" ht="22.5" outlineLevel="1" x14ac:dyDescent="0.2">
      <c r="A55" s="147">
        <v>19</v>
      </c>
      <c r="B55" s="153" t="s">
        <v>161</v>
      </c>
      <c r="C55" s="188" t="s">
        <v>162</v>
      </c>
      <c r="D55" s="155" t="s">
        <v>163</v>
      </c>
      <c r="E55" s="162">
        <v>314</v>
      </c>
      <c r="F55" s="165">
        <f>H55+J55</f>
        <v>0</v>
      </c>
      <c r="G55" s="166">
        <f>ROUND(E55*F55,2)</f>
        <v>0</v>
      </c>
      <c r="H55" s="166"/>
      <c r="I55" s="166">
        <f>ROUND(E55*H55,2)</f>
        <v>0</v>
      </c>
      <c r="J55" s="166"/>
      <c r="K55" s="166">
        <f>ROUND(E55*J55,2)</f>
        <v>0</v>
      </c>
      <c r="L55" s="166">
        <v>21</v>
      </c>
      <c r="M55" s="166">
        <f>G55*(1+L55/100)</f>
        <v>0</v>
      </c>
      <c r="N55" s="156">
        <v>1.48E-3</v>
      </c>
      <c r="O55" s="156">
        <f>ROUND(E55*N55,5)</f>
        <v>0.46472000000000002</v>
      </c>
      <c r="P55" s="156">
        <v>0</v>
      </c>
      <c r="Q55" s="156">
        <f>ROUND(E55*P55,5)</f>
        <v>0</v>
      </c>
      <c r="R55" s="156"/>
      <c r="S55" s="156"/>
      <c r="T55" s="157">
        <v>0.3</v>
      </c>
      <c r="U55" s="156">
        <f>ROUND(E55*T55,2)</f>
        <v>94.2</v>
      </c>
      <c r="V55" s="146"/>
      <c r="W55" s="146"/>
      <c r="X55" s="146"/>
      <c r="Y55" s="146"/>
      <c r="Z55" s="146"/>
      <c r="AA55" s="146"/>
      <c r="AB55" s="146"/>
      <c r="AC55" s="146"/>
      <c r="AD55" s="146"/>
      <c r="AE55" s="146" t="s">
        <v>98</v>
      </c>
      <c r="AF55" s="146"/>
      <c r="AG55" s="146"/>
      <c r="AH55" s="146"/>
      <c r="AI55" s="146"/>
      <c r="AJ55" s="146"/>
      <c r="AK55" s="146"/>
      <c r="AL55" s="146"/>
      <c r="AM55" s="146"/>
      <c r="AN55" s="146"/>
      <c r="AO55" s="146"/>
      <c r="AP55" s="146"/>
      <c r="AQ55" s="146"/>
      <c r="AR55" s="146"/>
      <c r="AS55" s="146"/>
      <c r="AT55" s="146"/>
      <c r="AU55" s="146"/>
      <c r="AV55" s="146"/>
      <c r="AW55" s="146"/>
      <c r="AX55" s="146"/>
      <c r="AY55" s="146"/>
      <c r="AZ55" s="146"/>
      <c r="BA55" s="146"/>
      <c r="BB55" s="146"/>
      <c r="BC55" s="146"/>
      <c r="BD55" s="146"/>
      <c r="BE55" s="146"/>
      <c r="BF55" s="146"/>
      <c r="BG55" s="146"/>
      <c r="BH55" s="146"/>
    </row>
    <row r="56" spans="1:60" outlineLevel="1" x14ac:dyDescent="0.2">
      <c r="A56" s="147"/>
      <c r="B56" s="153"/>
      <c r="C56" s="189" t="s">
        <v>164</v>
      </c>
      <c r="D56" s="158"/>
      <c r="E56" s="163">
        <v>314</v>
      </c>
      <c r="F56" s="166"/>
      <c r="G56" s="166"/>
      <c r="H56" s="166"/>
      <c r="I56" s="166"/>
      <c r="J56" s="166"/>
      <c r="K56" s="166"/>
      <c r="L56" s="166"/>
      <c r="M56" s="166"/>
      <c r="N56" s="156"/>
      <c r="O56" s="156"/>
      <c r="P56" s="156"/>
      <c r="Q56" s="156"/>
      <c r="R56" s="156"/>
      <c r="S56" s="156"/>
      <c r="T56" s="157"/>
      <c r="U56" s="156"/>
      <c r="V56" s="146"/>
      <c r="W56" s="146"/>
      <c r="X56" s="146"/>
      <c r="Y56" s="146"/>
      <c r="Z56" s="146"/>
      <c r="AA56" s="146"/>
      <c r="AB56" s="146"/>
      <c r="AC56" s="146"/>
      <c r="AD56" s="146"/>
      <c r="AE56" s="146" t="s">
        <v>100</v>
      </c>
      <c r="AF56" s="146">
        <v>0</v>
      </c>
      <c r="AG56" s="146"/>
      <c r="AH56" s="146"/>
      <c r="AI56" s="146"/>
      <c r="AJ56" s="146"/>
      <c r="AK56" s="146"/>
      <c r="AL56" s="146"/>
      <c r="AM56" s="146"/>
      <c r="AN56" s="146"/>
      <c r="AO56" s="146"/>
      <c r="AP56" s="146"/>
      <c r="AQ56" s="146"/>
      <c r="AR56" s="146"/>
      <c r="AS56" s="146"/>
      <c r="AT56" s="146"/>
      <c r="AU56" s="146"/>
      <c r="AV56" s="146"/>
      <c r="AW56" s="146"/>
      <c r="AX56" s="146"/>
      <c r="AY56" s="146"/>
      <c r="AZ56" s="146"/>
      <c r="BA56" s="146"/>
      <c r="BB56" s="146"/>
      <c r="BC56" s="146"/>
      <c r="BD56" s="146"/>
      <c r="BE56" s="146"/>
      <c r="BF56" s="146"/>
      <c r="BG56" s="146"/>
      <c r="BH56" s="146"/>
    </row>
    <row r="57" spans="1:60" outlineLevel="1" x14ac:dyDescent="0.2">
      <c r="A57" s="147">
        <v>20</v>
      </c>
      <c r="B57" s="153" t="s">
        <v>165</v>
      </c>
      <c r="C57" s="188" t="s">
        <v>166</v>
      </c>
      <c r="D57" s="155" t="s">
        <v>143</v>
      </c>
      <c r="E57" s="162">
        <v>1</v>
      </c>
      <c r="F57" s="165">
        <f>H57+J57</f>
        <v>0</v>
      </c>
      <c r="G57" s="166">
        <f>ROUND(E57*F57,2)</f>
        <v>0</v>
      </c>
      <c r="H57" s="166"/>
      <c r="I57" s="166">
        <f>ROUND(E57*H57,2)</f>
        <v>0</v>
      </c>
      <c r="J57" s="166"/>
      <c r="K57" s="166">
        <f>ROUND(E57*J57,2)</f>
        <v>0</v>
      </c>
      <c r="L57" s="166">
        <v>21</v>
      </c>
      <c r="M57" s="166">
        <f>G57*(1+L57/100)</f>
        <v>0</v>
      </c>
      <c r="N57" s="156">
        <v>0</v>
      </c>
      <c r="O57" s="156">
        <f>ROUND(E57*N57,5)</f>
        <v>0</v>
      </c>
      <c r="P57" s="156">
        <v>0</v>
      </c>
      <c r="Q57" s="156">
        <f>ROUND(E57*P57,5)</f>
        <v>0</v>
      </c>
      <c r="R57" s="156"/>
      <c r="S57" s="156"/>
      <c r="T57" s="157">
        <v>9.16</v>
      </c>
      <c r="U57" s="156">
        <f>ROUND(E57*T57,2)</f>
        <v>9.16</v>
      </c>
      <c r="V57" s="146"/>
      <c r="W57" s="146"/>
      <c r="X57" s="146"/>
      <c r="Y57" s="146"/>
      <c r="Z57" s="146"/>
      <c r="AA57" s="146"/>
      <c r="AB57" s="146"/>
      <c r="AC57" s="146"/>
      <c r="AD57" s="146"/>
      <c r="AE57" s="146" t="s">
        <v>98</v>
      </c>
      <c r="AF57" s="146"/>
      <c r="AG57" s="146"/>
      <c r="AH57" s="146"/>
      <c r="AI57" s="146"/>
      <c r="AJ57" s="146"/>
      <c r="AK57" s="146"/>
      <c r="AL57" s="146"/>
      <c r="AM57" s="146"/>
      <c r="AN57" s="146"/>
      <c r="AO57" s="146"/>
      <c r="AP57" s="146"/>
      <c r="AQ57" s="146"/>
      <c r="AR57" s="146"/>
      <c r="AS57" s="146"/>
      <c r="AT57" s="146"/>
      <c r="AU57" s="146"/>
      <c r="AV57" s="146"/>
      <c r="AW57" s="146"/>
      <c r="AX57" s="146"/>
      <c r="AY57" s="146"/>
      <c r="AZ57" s="146"/>
      <c r="BA57" s="146"/>
      <c r="BB57" s="146"/>
      <c r="BC57" s="146"/>
      <c r="BD57" s="146"/>
      <c r="BE57" s="146"/>
      <c r="BF57" s="146"/>
      <c r="BG57" s="146"/>
      <c r="BH57" s="146"/>
    </row>
    <row r="58" spans="1:60" outlineLevel="1" x14ac:dyDescent="0.2">
      <c r="A58" s="176">
        <v>21</v>
      </c>
      <c r="B58" s="177" t="s">
        <v>167</v>
      </c>
      <c r="C58" s="191" t="s">
        <v>168</v>
      </c>
      <c r="D58" s="178" t="s">
        <v>143</v>
      </c>
      <c r="E58" s="179">
        <v>1</v>
      </c>
      <c r="F58" s="180">
        <f>H58+J58</f>
        <v>0</v>
      </c>
      <c r="G58" s="181">
        <f>ROUND(E58*F58,2)</f>
        <v>0</v>
      </c>
      <c r="H58" s="181"/>
      <c r="I58" s="181">
        <f>ROUND(E58*H58,2)</f>
        <v>0</v>
      </c>
      <c r="J58" s="181"/>
      <c r="K58" s="181">
        <f>ROUND(E58*J58,2)</f>
        <v>0</v>
      </c>
      <c r="L58" s="181">
        <v>21</v>
      </c>
      <c r="M58" s="181">
        <f>G58*(1+L58/100)</f>
        <v>0</v>
      </c>
      <c r="N58" s="182">
        <v>0.09</v>
      </c>
      <c r="O58" s="182">
        <f>ROUND(E58*N58,5)</f>
        <v>0.09</v>
      </c>
      <c r="P58" s="182">
        <v>0</v>
      </c>
      <c r="Q58" s="182">
        <f>ROUND(E58*P58,5)</f>
        <v>0</v>
      </c>
      <c r="R58" s="182"/>
      <c r="S58" s="182"/>
      <c r="T58" s="183">
        <v>0</v>
      </c>
      <c r="U58" s="182">
        <f>ROUND(E58*T58,2)</f>
        <v>0</v>
      </c>
      <c r="V58" s="146"/>
      <c r="W58" s="146"/>
      <c r="X58" s="146"/>
      <c r="Y58" s="146"/>
      <c r="Z58" s="146"/>
      <c r="AA58" s="146"/>
      <c r="AB58" s="146"/>
      <c r="AC58" s="146"/>
      <c r="AD58" s="146"/>
      <c r="AE58" s="146" t="s">
        <v>149</v>
      </c>
      <c r="AF58" s="146"/>
      <c r="AG58" s="146"/>
      <c r="AH58" s="146"/>
      <c r="AI58" s="146"/>
      <c r="AJ58" s="146"/>
      <c r="AK58" s="146"/>
      <c r="AL58" s="146"/>
      <c r="AM58" s="146"/>
      <c r="AN58" s="146"/>
      <c r="AO58" s="146"/>
      <c r="AP58" s="146"/>
      <c r="AQ58" s="146"/>
      <c r="AR58" s="146"/>
      <c r="AS58" s="146"/>
      <c r="AT58" s="146"/>
      <c r="AU58" s="146"/>
      <c r="AV58" s="146"/>
      <c r="AW58" s="146"/>
      <c r="AX58" s="146"/>
      <c r="AY58" s="146"/>
      <c r="AZ58" s="146"/>
      <c r="BA58" s="146"/>
      <c r="BB58" s="146"/>
      <c r="BC58" s="146"/>
      <c r="BD58" s="146"/>
      <c r="BE58" s="146"/>
      <c r="BF58" s="146"/>
      <c r="BG58" s="146"/>
      <c r="BH58" s="146"/>
    </row>
    <row r="59" spans="1:60" x14ac:dyDescent="0.2">
      <c r="A59" s="6"/>
      <c r="B59" s="7" t="s">
        <v>169</v>
      </c>
      <c r="C59" s="192" t="s">
        <v>169</v>
      </c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AC59">
        <v>12</v>
      </c>
      <c r="AD59">
        <v>21</v>
      </c>
    </row>
    <row r="60" spans="1:60" x14ac:dyDescent="0.2">
      <c r="A60" s="184"/>
      <c r="B60" s="185" t="s">
        <v>27</v>
      </c>
      <c r="C60" s="193" t="s">
        <v>169</v>
      </c>
      <c r="D60" s="186"/>
      <c r="E60" s="186"/>
      <c r="F60" s="186"/>
      <c r="G60" s="187">
        <f>G8+G29+G41+G48+G52+G54</f>
        <v>0</v>
      </c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AC60">
        <f>SUMIF(L7:L58,AC59,G7:G58)</f>
        <v>0</v>
      </c>
      <c r="AD60">
        <f>SUMIF(L7:L58,AD59,G7:G58)</f>
        <v>0</v>
      </c>
      <c r="AE60" t="s">
        <v>170</v>
      </c>
    </row>
    <row r="61" spans="1:60" x14ac:dyDescent="0.2">
      <c r="A61" s="6"/>
      <c r="B61" s="7" t="s">
        <v>169</v>
      </c>
      <c r="C61" s="192" t="s">
        <v>169</v>
      </c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</row>
    <row r="62" spans="1:60" x14ac:dyDescent="0.2">
      <c r="A62" s="6"/>
      <c r="B62" s="7" t="s">
        <v>169</v>
      </c>
      <c r="C62" s="192" t="s">
        <v>169</v>
      </c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</row>
    <row r="63" spans="1:60" x14ac:dyDescent="0.2">
      <c r="A63" s="253" t="s">
        <v>171</v>
      </c>
      <c r="B63" s="253"/>
      <c r="C63" s="254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</row>
    <row r="64" spans="1:60" x14ac:dyDescent="0.2">
      <c r="A64" s="255"/>
      <c r="B64" s="256"/>
      <c r="C64" s="257"/>
      <c r="D64" s="256"/>
      <c r="E64" s="256"/>
      <c r="F64" s="256"/>
      <c r="G64" s="258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AE64" t="s">
        <v>172</v>
      </c>
    </row>
    <row r="65" spans="1:31" x14ac:dyDescent="0.2">
      <c r="A65" s="259"/>
      <c r="B65" s="260"/>
      <c r="C65" s="261"/>
      <c r="D65" s="260"/>
      <c r="E65" s="260"/>
      <c r="F65" s="260"/>
      <c r="G65" s="262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</row>
    <row r="66" spans="1:31" x14ac:dyDescent="0.2">
      <c r="A66" s="259"/>
      <c r="B66" s="260"/>
      <c r="C66" s="261"/>
      <c r="D66" s="260"/>
      <c r="E66" s="260"/>
      <c r="F66" s="260"/>
      <c r="G66" s="262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</row>
    <row r="67" spans="1:31" x14ac:dyDescent="0.2">
      <c r="A67" s="259"/>
      <c r="B67" s="260"/>
      <c r="C67" s="261"/>
      <c r="D67" s="260"/>
      <c r="E67" s="260"/>
      <c r="F67" s="260"/>
      <c r="G67" s="262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</row>
    <row r="68" spans="1:31" x14ac:dyDescent="0.2">
      <c r="A68" s="263"/>
      <c r="B68" s="264"/>
      <c r="C68" s="265"/>
      <c r="D68" s="264"/>
      <c r="E68" s="264"/>
      <c r="F68" s="264"/>
      <c r="G68" s="26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</row>
    <row r="69" spans="1:31" x14ac:dyDescent="0.2">
      <c r="A69" s="6"/>
      <c r="B69" s="7" t="s">
        <v>169</v>
      </c>
      <c r="C69" s="192" t="s">
        <v>169</v>
      </c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</row>
    <row r="70" spans="1:31" x14ac:dyDescent="0.2">
      <c r="C70" s="194"/>
      <c r="AE70" t="s">
        <v>173</v>
      </c>
    </row>
  </sheetData>
  <mergeCells count="6">
    <mergeCell ref="A64:G68"/>
    <mergeCell ref="A1:G1"/>
    <mergeCell ref="C2:G2"/>
    <mergeCell ref="C3:G3"/>
    <mergeCell ref="C4:G4"/>
    <mergeCell ref="A63:C63"/>
  </mergeCells>
  <pageMargins left="0.39370078740157499" right="0.196850393700787" top="0.78740157499999996" bottom="0.78740157499999996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46</vt:i4>
      </vt:variant>
    </vt:vector>
  </HeadingPairs>
  <TitlesOfParts>
    <vt:vector size="49" baseType="lpstr"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ZaZhotovitele</vt:lpstr>
      <vt:lpstr>Zhotovitel</vt:lpstr>
    </vt:vector>
  </TitlesOfParts>
  <Company>RTS,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Kučírková Ivona</dc:creator>
  <cp:lastModifiedBy>Kučírková Ivona</cp:lastModifiedBy>
  <cp:lastPrinted>2014-02-28T09:52:57Z</cp:lastPrinted>
  <dcterms:created xsi:type="dcterms:W3CDTF">2009-04-08T07:15:50Z</dcterms:created>
  <dcterms:modified xsi:type="dcterms:W3CDTF">2025-11-10T08:28:35Z</dcterms:modified>
</cp:coreProperties>
</file>