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Kucirkova\Documents\ROZPOČTY\Rozpočty Excel 2025\"/>
    </mc:Choice>
  </mc:AlternateContent>
  <xr:revisionPtr revIDLastSave="0" documentId="13_ncr:40019_{EAD32475-5257-4C69-A599-2B62ACC653D3}" xr6:coauthVersionLast="36" xr6:coauthVersionMax="36" xr10:uidLastSave="{00000000-0000-0000-0000-000000000000}"/>
  <bookViews>
    <workbookView xWindow="360" yWindow="270" windowWidth="18735" windowHeight="12210"/>
  </bookViews>
  <sheets>
    <sheet name="Stavba" sheetId="1" r:id="rId1"/>
    <sheet name="VzorPolozky" sheetId="10" state="hidden" r:id="rId2"/>
    <sheet name="Rozpočet Pol" sheetId="12" r:id="rId3"/>
  </sheets>
  <externalReferences>
    <externalReference r:id="rId4"/>
  </externalReferences>
  <definedNames>
    <definedName name="CelkemDPHVypocet" localSheetId="0">Stavba!$H$39</definedName>
    <definedName name="CenaCelkem">Stavba!$G$28</definedName>
    <definedName name="CenaCelkemBezDPH">Stavba!$G$27</definedName>
    <definedName name="CenaCelkemVypocet" localSheetId="0">Stavba!$I$39</definedName>
    <definedName name="cisloobjektu">Stavba!$C$3</definedName>
    <definedName name="CisloRozpoctu">'[1]Krycí list'!$C$2</definedName>
    <definedName name="CisloStavby" localSheetId="0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Stavba!$D$13:$G$13</definedName>
    <definedName name="DPHSni">Stavba!$G$24</definedName>
    <definedName name="DPHZakl">Stavba!$G$26</definedName>
    <definedName name="dpsc" localSheetId="0">Stavba!$C$13</definedName>
    <definedName name="IČO" localSheetId="0">Stavba!$I$11</definedName>
    <definedName name="Mena">Stavba!$J$28</definedName>
    <definedName name="MistoStavby">Stavba!$D$4</definedName>
    <definedName name="nazevobjektu">Stavba!$D$3</definedName>
    <definedName name="NazevRozpoctu">'[1]Krycí list'!$D$2</definedName>
    <definedName name="NazevStavby" localSheetId="0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0">Stavba!$D$5</definedName>
    <definedName name="Objekt" localSheetId="0">Stavba!$B$37</definedName>
    <definedName name="_xlnm.Print_Area" localSheetId="2">'Rozpočet Pol'!$A$1:$U$49</definedName>
    <definedName name="_xlnm.Print_Area" localSheetId="0">Stavba!$A$1:$J$50</definedName>
    <definedName name="odic" localSheetId="0">Stavba!$I$6</definedName>
    <definedName name="oico" localSheetId="0">Stavba!$I$5</definedName>
    <definedName name="omisto" localSheetId="0">Stavba!$D$7</definedName>
    <definedName name="onazev" localSheetId="0">Stavba!$D$6</definedName>
    <definedName name="opsc" localSheetId="0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Stavba!$B$1:$J$35</definedName>
    <definedName name="ZakladDPHSni">Stavba!$G$23</definedName>
    <definedName name="ZakladDPHSniVypocet" localSheetId="0">Stavba!$F$39</definedName>
    <definedName name="ZakladDPHZakl">Stavba!$G$25</definedName>
    <definedName name="ZakladDPHZaklVypocet" localSheetId="0">Stavba!$G$39</definedName>
    <definedName name="ZaObjednatele">Stavba!$G$33</definedName>
    <definedName name="Zaokrouhleni">Stavba!#REF!</definedName>
    <definedName name="ZaZhotovitele">Stavba!$D$33</definedName>
    <definedName name="Zhotovitel">Stavba!$D$11:$G$11</definedName>
  </definedNames>
  <calcPr calcId="191029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49" i="1" l="1"/>
  <c r="I48" i="1"/>
  <c r="I47" i="1"/>
  <c r="AC39" i="12"/>
  <c r="F38" i="1" s="1"/>
  <c r="F39" i="1" s="1"/>
  <c r="G23" i="1" s="1"/>
  <c r="G24" i="1" s="1"/>
  <c r="G9" i="12"/>
  <c r="I9" i="12"/>
  <c r="I8" i="12" s="1"/>
  <c r="K9" i="12"/>
  <c r="K8" i="12" s="1"/>
  <c r="O9" i="12"/>
  <c r="O8" i="12" s="1"/>
  <c r="Q9" i="12"/>
  <c r="Q8" i="12" s="1"/>
  <c r="U9" i="12"/>
  <c r="G10" i="12"/>
  <c r="M10" i="12" s="1"/>
  <c r="I10" i="12"/>
  <c r="K10" i="12"/>
  <c r="O10" i="12"/>
  <c r="Q10" i="12"/>
  <c r="U10" i="12"/>
  <c r="F13" i="12"/>
  <c r="G13" i="12"/>
  <c r="I13" i="12"/>
  <c r="K13" i="12"/>
  <c r="M13" i="12"/>
  <c r="O13" i="12"/>
  <c r="Q13" i="12"/>
  <c r="U13" i="12"/>
  <c r="U8" i="12" s="1"/>
  <c r="F14" i="12"/>
  <c r="G14" i="12"/>
  <c r="M14" i="12" s="1"/>
  <c r="I14" i="12"/>
  <c r="K14" i="12"/>
  <c r="O14" i="12"/>
  <c r="Q14" i="12"/>
  <c r="U14" i="12"/>
  <c r="F15" i="12"/>
  <c r="G15" i="12" s="1"/>
  <c r="M15" i="12" s="1"/>
  <c r="I15" i="12"/>
  <c r="K15" i="12"/>
  <c r="O15" i="12"/>
  <c r="Q15" i="12"/>
  <c r="U15" i="12"/>
  <c r="F16" i="12"/>
  <c r="G16" i="12"/>
  <c r="I16" i="12"/>
  <c r="K16" i="12"/>
  <c r="M16" i="12"/>
  <c r="O16" i="12"/>
  <c r="Q16" i="12"/>
  <c r="U16" i="12"/>
  <c r="F20" i="12"/>
  <c r="G20" i="12"/>
  <c r="M20" i="12" s="1"/>
  <c r="I20" i="12"/>
  <c r="K20" i="12"/>
  <c r="O20" i="12"/>
  <c r="Q20" i="12"/>
  <c r="U20" i="12"/>
  <c r="F21" i="12"/>
  <c r="G21" i="12" s="1"/>
  <c r="M21" i="12" s="1"/>
  <c r="I21" i="12"/>
  <c r="K21" i="12"/>
  <c r="O21" i="12"/>
  <c r="Q21" i="12"/>
  <c r="U21" i="12"/>
  <c r="F24" i="12"/>
  <c r="G24" i="12" s="1"/>
  <c r="I24" i="12"/>
  <c r="K24" i="12"/>
  <c r="K23" i="12" s="1"/>
  <c r="O24" i="12"/>
  <c r="O23" i="12" s="1"/>
  <c r="Q24" i="12"/>
  <c r="Q23" i="12" s="1"/>
  <c r="U24" i="12"/>
  <c r="F25" i="12"/>
  <c r="G25" i="12"/>
  <c r="M25" i="12" s="1"/>
  <c r="I25" i="12"/>
  <c r="K25" i="12"/>
  <c r="O25" i="12"/>
  <c r="Q25" i="12"/>
  <c r="U25" i="12"/>
  <c r="F26" i="12"/>
  <c r="G26" i="12"/>
  <c r="M26" i="12" s="1"/>
  <c r="I26" i="12"/>
  <c r="I23" i="12" s="1"/>
  <c r="K26" i="12"/>
  <c r="O26" i="12"/>
  <c r="Q26" i="12"/>
  <c r="U26" i="12"/>
  <c r="U23" i="12" s="1"/>
  <c r="F28" i="12"/>
  <c r="G28" i="12" s="1"/>
  <c r="M28" i="12" s="1"/>
  <c r="I28" i="12"/>
  <c r="K28" i="12"/>
  <c r="O28" i="12"/>
  <c r="Q28" i="12"/>
  <c r="U28" i="12"/>
  <c r="F29" i="12"/>
  <c r="G29" i="12"/>
  <c r="M29" i="12" s="1"/>
  <c r="I29" i="12"/>
  <c r="K29" i="12"/>
  <c r="O29" i="12"/>
  <c r="Q29" i="12"/>
  <c r="U29" i="12"/>
  <c r="F32" i="12"/>
  <c r="G32" i="12" s="1"/>
  <c r="I32" i="12"/>
  <c r="K32" i="12"/>
  <c r="O32" i="12"/>
  <c r="O31" i="12" s="1"/>
  <c r="Q32" i="12"/>
  <c r="Q31" i="12" s="1"/>
  <c r="U32" i="12"/>
  <c r="F33" i="12"/>
  <c r="G33" i="12"/>
  <c r="I33" i="12"/>
  <c r="K33" i="12"/>
  <c r="K31" i="12" s="1"/>
  <c r="M33" i="12"/>
  <c r="O33" i="12"/>
  <c r="Q33" i="12"/>
  <c r="U33" i="12"/>
  <c r="F34" i="12"/>
  <c r="G34" i="12"/>
  <c r="M34" i="12" s="1"/>
  <c r="I34" i="12"/>
  <c r="I31" i="12" s="1"/>
  <c r="K34" i="12"/>
  <c r="O34" i="12"/>
  <c r="Q34" i="12"/>
  <c r="U34" i="12"/>
  <c r="U31" i="12" s="1"/>
  <c r="I36" i="12"/>
  <c r="Q36" i="12"/>
  <c r="U36" i="12"/>
  <c r="F37" i="12"/>
  <c r="G37" i="12" s="1"/>
  <c r="I37" i="12"/>
  <c r="K37" i="12"/>
  <c r="K36" i="12" s="1"/>
  <c r="O37" i="12"/>
  <c r="O36" i="12" s="1"/>
  <c r="Q37" i="12"/>
  <c r="U37" i="12"/>
  <c r="I20" i="1"/>
  <c r="I19" i="1"/>
  <c r="I18" i="1"/>
  <c r="I17" i="1"/>
  <c r="J27" i="1"/>
  <c r="J26" i="1"/>
  <c r="G37" i="1"/>
  <c r="F37" i="1"/>
  <c r="J23" i="1"/>
  <c r="J24" i="1"/>
  <c r="J25" i="1"/>
  <c r="E24" i="1"/>
  <c r="E26" i="1"/>
  <c r="AD39" i="12" l="1"/>
  <c r="G38" i="1" s="1"/>
  <c r="H38" i="1" s="1"/>
  <c r="I38" i="1" s="1"/>
  <c r="I39" i="1" s="1"/>
  <c r="J38" i="1" s="1"/>
  <c r="J39" i="1" s="1"/>
  <c r="G36" i="12"/>
  <c r="M37" i="12"/>
  <c r="M36" i="12" s="1"/>
  <c r="M32" i="12"/>
  <c r="M31" i="12" s="1"/>
  <c r="G31" i="12"/>
  <c r="M24" i="12"/>
  <c r="M23" i="12" s="1"/>
  <c r="G23" i="12"/>
  <c r="G8" i="12"/>
  <c r="M9" i="12"/>
  <c r="M8" i="12" s="1"/>
  <c r="G39" i="1" l="1"/>
  <c r="G25" i="1" s="1"/>
  <c r="G39" i="12"/>
  <c r="I46" i="1"/>
  <c r="H39" i="1"/>
  <c r="G26" i="1"/>
  <c r="G28" i="1" s="1"/>
  <c r="G27" i="1" l="1"/>
  <c r="I50" i="1"/>
  <c r="I16" i="1"/>
  <c r="I21" i="1" s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<sst xmlns="http://schemas.openxmlformats.org/spreadsheetml/2006/main" count="231" uniqueCount="148">
  <si>
    <t>%</t>
  </si>
  <si>
    <t>Cena celkem</t>
  </si>
  <si>
    <t>Za zhotovitele</t>
  </si>
  <si>
    <t>Za objednatele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</si>
  <si>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</si>
  <si>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</si>
  <si>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</si>
  <si>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</si>
  <si>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</si>
  <si>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</si>
  <si>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</si>
  <si>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</si>
  <si>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</si>
  <si>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</si>
  <si>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</si>
  <si>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</si>
  <si>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</si>
  <si>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</si>
  <si>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</si>
  <si>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</si>
  <si>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</si>
  <si>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</si>
  <si>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</si>
  <si>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</si>
  <si>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</si>
  <si>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</si>
  <si>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</si>
  <si>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</si>
  <si>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</si>
  <si>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</si>
  <si>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</si>
  <si>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</si>
  <si>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</si>
  <si>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</si>
  <si>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</si>
  <si>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</si>
  <si>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</si>
  <si>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Zakázka:</t>
  </si>
  <si>
    <t>Z:</t>
  </si>
  <si>
    <t>Položkový rozpočet</t>
  </si>
  <si>
    <t>Objekt:</t>
  </si>
  <si>
    <t>Rozpočet:</t>
  </si>
  <si>
    <t>Terénní úpravy a výsadba zeleně Pustiměřská - sjezd</t>
  </si>
  <si>
    <t>Město Vyškov</t>
  </si>
  <si>
    <t>Masarykovo náměstí 108/1</t>
  </si>
  <si>
    <t>Vyškov - Vyškov-Město</t>
  </si>
  <si>
    <t>68201</t>
  </si>
  <si>
    <t>00292427</t>
  </si>
  <si>
    <t>CZ00292427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</si>
  <si>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</si>
  <si>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</si>
  <si>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</si>
  <si>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</si>
  <si>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</si>
  <si>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</si>
  <si>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</si>
  <si>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5</t>
  </si>
  <si>
    <t>Komunikace</t>
  </si>
  <si>
    <t>91</t>
  </si>
  <si>
    <t>Doplňující práce na komunikaci</t>
  </si>
  <si>
    <t>99</t>
  </si>
  <si>
    <t>Staveništní přesun hmot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</si>
  <si>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</si>
  <si>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</si>
  <si>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</si>
  <si>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</si>
  <si>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</si>
  <si>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</si>
  <si>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</si>
  <si>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</si>
  <si>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</si>
  <si>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</si>
  <si>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</si>
  <si>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</si>
  <si>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</si>
  <si>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</si>
  <si>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</si>
  <si>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</si>
  <si>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</si>
  <si>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</si>
  <si>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</si>
  <si>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</si>
  <si>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</si>
  <si>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</si>
  <si>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</si>
  <si>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</si>
  <si>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</si>
  <si>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</si>
  <si>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</si>
  <si>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</si>
  <si>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</si>
  <si>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113202111R00</t>
  </si>
  <si>
    <t>Vytrhání obrub obrubníků silničních</t>
  </si>
  <si>
    <t>m</t>
  </si>
  <si>
    <t>POL1_0</t>
  </si>
  <si>
    <t>131301111R00</t>
  </si>
  <si>
    <t>Hloubení nezapaž. jam hor.4 do 100 m3, STROJNĚ</t>
  </si>
  <si>
    <t>m3</t>
  </si>
  <si>
    <t>85,00*0,455</t>
  </si>
  <si>
    <t>VV</t>
  </si>
  <si>
    <t>3,20*7,20*0,15</t>
  </si>
  <si>
    <t>162201102R00</t>
  </si>
  <si>
    <t>Vodorovné přemístění výkopku z hor.1-4 do 50 m</t>
  </si>
  <si>
    <t>181101102R00</t>
  </si>
  <si>
    <t>Úprava pláně v zářezech v hor. 1-4, se zhutněním</t>
  </si>
  <si>
    <t>m2</t>
  </si>
  <si>
    <t>171201101R00</t>
  </si>
  <si>
    <t>Uložení sypaniny do násypů nezhutněných</t>
  </si>
  <si>
    <t>182201101R00</t>
  </si>
  <si>
    <t>Svahování násypů</t>
  </si>
  <si>
    <t>16,00*2,00*2</t>
  </si>
  <si>
    <t>5,00*2,15</t>
  </si>
  <si>
    <t>5,00*6,00</t>
  </si>
  <si>
    <t>180402112R00</t>
  </si>
  <si>
    <t>Založení trávníku parkového výsevem svah do 1:2</t>
  </si>
  <si>
    <t>00572465R</t>
  </si>
  <si>
    <t>Směs travní standard PROFI</t>
  </si>
  <si>
    <t>kg</t>
  </si>
  <si>
    <t>POL3_0</t>
  </si>
  <si>
    <t>104,00*0,06</t>
  </si>
  <si>
    <t>564861111RT4</t>
  </si>
  <si>
    <t>Podklad ze štěrkodrti po zhutnění tloušťky 20 cm, štěrkodrť frakce 0-63 mm</t>
  </si>
  <si>
    <t>564861111R00</t>
  </si>
  <si>
    <t>Podklad ze štěrkodrti po zhutnění tloušťky 20 cm, fr. 16-32</t>
  </si>
  <si>
    <t>584121111RT3</t>
  </si>
  <si>
    <t>Osazení silničních panelů,lože z kameniva tl. 4 cm, včetně panelu IZD 3/10   300/150/15</t>
  </si>
  <si>
    <t>7,00*3,00</t>
  </si>
  <si>
    <t>591241111R00</t>
  </si>
  <si>
    <t>Kladení dlažby drobné kostky, lože z MC tl. 5 cm</t>
  </si>
  <si>
    <t>58380120.AR</t>
  </si>
  <si>
    <t>Kostka dlažební žulová štípaná, drobná 80 až 100 mm, třída I</t>
  </si>
  <si>
    <t>76,00*1,01</t>
  </si>
  <si>
    <t>917862111RV3</t>
  </si>
  <si>
    <t>Osazení stojatého obrubníku betonového, s boční opěrou, do lože z betonu C 12/15, včetně obrubníku nájezdového CSB H 15 1000/150/150</t>
  </si>
  <si>
    <t>917862111RV4</t>
  </si>
  <si>
    <t>Osazení stojatého obrubníku betonového, s boční opěrou, do lože z betonu C 12/15, vč.obrub.nájezd.náběh.CSB H 15/25 1000/150/150-250</t>
  </si>
  <si>
    <t>917862111RU3</t>
  </si>
  <si>
    <t>Osazení stojatého obrubníku betonového, s boční opěrou, do lože z betonu C 12/15, včetně obrubníku CSB H 30 1000/150/300</t>
  </si>
  <si>
    <t>14,00*2+6,00</t>
  </si>
  <si>
    <t>998223011R00</t>
  </si>
  <si>
    <t>Přesun hmot, pozemní komunikace, kryt dlážděný</t>
  </si>
  <si>
    <t>t</t>
  </si>
  <si>
    <t>POL7_0</t>
  </si>
  <si>
    <t/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</si>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</sst>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7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6" xfId="0" applyFont="1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indent="1"/>
    </xf>
    <xf numFmtId="49" fontId="6" fillId="2" borderId="0" xfId="0" applyNumberFormat="1" applyFont="1" applyFill="1" applyBorder="1" applyAlignment="1">
      <alignment horizontal="left" vertical="center"/>
    </xf>
    <xf numFmtId="49" fontId="6" fillId="2" borderId="18" xfId="0" applyNumberFormat="1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horizontal="left" vertical="center"/>
    </xf>
    <xf numFmtId="49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left" vertical="center" indent="1"/>
    </xf>
    <xf numFmtId="0" fontId="0" fillId="2" borderId="6" xfId="0" applyFont="1" applyFill="1" applyBorder="1"/>
    <xf numFmtId="49" fontId="8" fillId="2" borderId="6" xfId="0" applyNumberFormat="1" applyFont="1" applyFill="1" applyBorder="1" applyAlignment="1">
      <alignment horizontal="left" vertical="center"/>
    </xf>
    <xf numFmtId="0" fontId="8" fillId="2" borderId="6" xfId="0" applyFont="1" applyFill="1" applyBorder="1"/>
    <xf numFmtId="0" fontId="8" fillId="2" borderId="6" xfId="0" applyFont="1" applyFill="1" applyBorder="1" applyAlignment="1"/>
    <xf numFmtId="0" fontId="8" fillId="2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3" borderId="18" xfId="0" applyNumberFormat="1" applyFont="1" applyFill="1" applyBorder="1" applyAlignment="1" applyProtection="1">
      <alignment horizontal="left" vertical="center"/>
      <protection locked="0"/>
    </xf>
    <xf numFmtId="49" fontId="8" fillId="3" borderId="0" xfId="0" applyNumberFormat="1" applyFont="1" applyFill="1" applyBorder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 applyProtection="1">
      <alignment horizontal="right" vertical="center"/>
      <protection locked="0"/>
    </xf>
    <xf numFmtId="49" fontId="8" fillId="3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4" borderId="30" xfId="0" applyNumberFormat="1" applyFill="1" applyBorder="1" applyAlignment="1"/>
    <xf numFmtId="3" fontId="7" fillId="2" borderId="27" xfId="0" applyNumberFormat="1" applyFont="1" applyFill="1" applyBorder="1" applyAlignment="1">
      <alignment vertical="center"/>
    </xf>
    <xf numFmtId="3" fontId="7" fillId="2" borderId="18" xfId="0" applyNumberFormat="1" applyFont="1" applyFill="1" applyBorder="1" applyAlignment="1">
      <alignment vertical="center"/>
    </xf>
    <xf numFmtId="3" fontId="7" fillId="2" borderId="18" xfId="0" applyNumberFormat="1" applyFont="1" applyFill="1" applyBorder="1" applyAlignment="1">
      <alignment vertical="center" wrapText="1"/>
    </xf>
    <xf numFmtId="3" fontId="7" fillId="2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4" borderId="31" xfId="0" applyNumberFormat="1" applyFill="1" applyBorder="1"/>
    <xf numFmtId="3" fontId="0" fillId="4" borderId="12" xfId="0" applyNumberFormat="1" applyFill="1" applyBorder="1"/>
    <xf numFmtId="3" fontId="0" fillId="4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2" borderId="28" xfId="0" applyNumberFormat="1" applyFont="1" applyFill="1" applyBorder="1" applyAlignment="1">
      <alignment horizontal="center" vertical="center" wrapText="1" shrinkToFit="1"/>
    </xf>
    <xf numFmtId="3" fontId="7" fillId="2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4" borderId="30" xfId="0" applyNumberFormat="1" applyFill="1" applyBorder="1" applyAlignment="1">
      <alignment wrapText="1" shrinkToFit="1"/>
    </xf>
    <xf numFmtId="3" fontId="0" fillId="4" borderId="30" xfId="0" applyNumberFormat="1" applyFill="1" applyBorder="1" applyAlignment="1">
      <alignment shrinkToFit="1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4" fontId="4" fillId="2" borderId="7" xfId="0" applyNumberFormat="1" applyFont="1" applyFill="1" applyBorder="1" applyAlignment="1">
      <alignment horizontal="left" vertical="center"/>
    </xf>
    <xf numFmtId="2" fontId="12" fillId="2" borderId="7" xfId="0" applyNumberFormat="1" applyFont="1" applyFill="1" applyBorder="1" applyAlignment="1">
      <alignment horizontal="righ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/>
    <xf numFmtId="4" fontId="12" fillId="2" borderId="7" xfId="0" applyNumberFormat="1" applyFont="1" applyFill="1" applyBorder="1" applyAlignment="1">
      <alignment horizontal="right" vertical="center"/>
    </xf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7" fillId="4" borderId="10" xfId="0" applyFont="1" applyFill="1" applyBorder="1"/>
    <xf numFmtId="0" fontId="7" fillId="4" borderId="6" xfId="0" applyFont="1" applyFill="1" applyBorder="1"/>
    <xf numFmtId="0" fontId="15" fillId="2" borderId="35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4" borderId="39" xfId="0" applyNumberFormat="1" applyFont="1" applyFill="1" applyBorder="1" applyAlignment="1">
      <alignment horizontal="center"/>
    </xf>
    <xf numFmtId="4" fontId="7" fillId="4" borderId="39" xfId="0" applyNumberFormat="1" applyFont="1" applyFill="1" applyBorder="1" applyAlignment="1"/>
    <xf numFmtId="4" fontId="7" fillId="4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2" borderId="46" xfId="0" applyFill="1" applyBorder="1"/>
    <xf numFmtId="49" fontId="0" fillId="2" borderId="43" xfId="0" applyNumberFormat="1" applyFill="1" applyBorder="1" applyAlignment="1"/>
    <xf numFmtId="49" fontId="0" fillId="2" borderId="43" xfId="0" applyNumberFormat="1" applyFill="1" applyBorder="1"/>
    <xf numFmtId="0" fontId="0" fillId="2" borderId="43" xfId="0" applyFill="1" applyBorder="1"/>
    <xf numFmtId="0" fontId="0" fillId="2" borderId="42" xfId="0" applyFill="1" applyBorder="1"/>
    <xf numFmtId="0" fontId="0" fillId="2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2" borderId="10" xfId="0" applyFill="1" applyBorder="1" applyAlignment="1">
      <alignment vertical="top"/>
    </xf>
    <xf numFmtId="0" fontId="0" fillId="2" borderId="35" xfId="0" applyFill="1" applyBorder="1"/>
    <xf numFmtId="49" fontId="0" fillId="2" borderId="35" xfId="0" applyNumberFormat="1" applyFill="1" applyBorder="1"/>
    <xf numFmtId="0" fontId="0" fillId="2" borderId="49" xfId="0" applyFill="1" applyBorder="1" applyAlignment="1">
      <alignment vertical="top"/>
    </xf>
    <xf numFmtId="0" fontId="0" fillId="2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2" borderId="10" xfId="0" applyNumberFormat="1" applyFill="1" applyBorder="1" applyAlignment="1">
      <alignment vertical="top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34" xfId="0" applyNumberFormat="1" applyFont="1" applyBorder="1" applyAlignment="1">
      <alignment vertical="top" wrapText="1" shrinkToFit="1"/>
    </xf>
    <xf numFmtId="0" fontId="0" fillId="2" borderId="38" xfId="0" applyFill="1" applyBorder="1" applyAlignment="1">
      <alignment vertical="top" shrinkToFit="1"/>
    </xf>
    <xf numFmtId="0" fontId="0" fillId="2" borderId="39" xfId="0" applyFill="1" applyBorder="1" applyAlignment="1">
      <alignment vertical="top" shrinkToFit="1"/>
    </xf>
    <xf numFmtId="0" fontId="0" fillId="2" borderId="10" xfId="0" applyFill="1" applyBorder="1" applyAlignment="1">
      <alignment vertical="top" shrinkToFit="1"/>
    </xf>
    <xf numFmtId="174" fontId="16" fillId="0" borderId="33" xfId="0" applyNumberFormat="1" applyFont="1" applyBorder="1" applyAlignment="1">
      <alignment vertical="top" shrinkToFit="1"/>
    </xf>
    <xf numFmtId="174" fontId="17" fillId="0" borderId="33" xfId="0" applyNumberFormat="1" applyFont="1" applyBorder="1" applyAlignment="1">
      <alignment vertical="top" wrapText="1" shrinkToFit="1"/>
    </xf>
    <xf numFmtId="174" fontId="0" fillId="2" borderId="39" xfId="0" applyNumberFormat="1" applyFill="1" applyBorder="1" applyAlignment="1">
      <alignment vertical="top" shrinkToFit="1"/>
    </xf>
    <xf numFmtId="4" fontId="16" fillId="3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2" borderId="39" xfId="0" applyNumberFormat="1" applyFill="1" applyBorder="1" applyAlignment="1">
      <alignment vertical="top" shrinkToFit="1"/>
    </xf>
    <xf numFmtId="0" fontId="0" fillId="2" borderId="51" xfId="0" applyFill="1" applyBorder="1"/>
    <xf numFmtId="0" fontId="0" fillId="2" borderId="52" xfId="0" applyFill="1" applyBorder="1" applyAlignment="1">
      <alignment wrapText="1"/>
    </xf>
    <xf numFmtId="0" fontId="0" fillId="2" borderId="53" xfId="0" applyFill="1" applyBorder="1" applyAlignment="1">
      <alignment vertical="top"/>
    </xf>
    <xf numFmtId="49" fontId="0" fillId="2" borderId="53" xfId="0" applyNumberFormat="1" applyFill="1" applyBorder="1" applyAlignment="1">
      <alignment vertical="top"/>
    </xf>
    <xf numFmtId="49" fontId="0" fillId="2" borderId="49" xfId="0" applyNumberFormat="1" applyFill="1" applyBorder="1" applyAlignment="1">
      <alignment vertical="top"/>
    </xf>
    <xf numFmtId="0" fontId="0" fillId="2" borderId="54" xfId="0" applyFill="1" applyBorder="1" applyAlignment="1">
      <alignment vertical="top"/>
    </xf>
    <xf numFmtId="174" fontId="0" fillId="2" borderId="49" xfId="0" applyNumberFormat="1" applyFill="1" applyBorder="1" applyAlignment="1">
      <alignment vertical="top"/>
    </xf>
    <xf numFmtId="4" fontId="0" fillId="2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8" xfId="0" applyFont="1" applyBorder="1" applyAlignment="1">
      <alignment vertical="top" shrinkToFit="1"/>
    </xf>
    <xf numFmtId="174" fontId="16" fillId="0" borderId="39" xfId="0" applyNumberFormat="1" applyFont="1" applyBorder="1" applyAlignment="1">
      <alignment vertical="top" shrinkToFit="1"/>
    </xf>
    <xf numFmtId="4" fontId="16" fillId="3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2" borderId="15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3" borderId="36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37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 wrapText="1"/>
      <protection locked="0"/>
    </xf>
    <xf numFmtId="0" fontId="0" fillId="3" borderId="34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38" xfId="0" applyFill="1" applyBorder="1" applyAlignment="1" applyProtection="1">
      <alignment vertical="top" wrapText="1"/>
      <protection locked="0"/>
    </xf>
    <xf numFmtId="4" fontId="8" fillId="2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17" fillId="0" borderId="33" xfId="0" quotePrefix="1" applyNumberFormat="1" applyFont="1" applyBorder="1" applyAlignment="1">
      <alignment horizontal="left" vertical="top" wrapText="1"/>
    </xf>
    <xf numFmtId="0" fontId="0" fillId="2" borderId="39" xfId="0" applyNumberFormat="1" applyFill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53"/>
  <sheetViews>
    <sheetView showGridLines="0" tabSelected="1" topLeftCell="B15" zoomScaleNormal="100" zoomScaleSheetLayoutView="75" workbookViewId="0">
      <selection activeCell="H31" sqref="H31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66" t="s">
        <v>35</v>
      </c>
      <c r="B1" s="85" t="s">
        <v>39</v>
      </c>
      <c r="C1" s="86"/>
      <c r="D1" s="86"/>
      <c r="E1" s="86"/>
      <c r="F1" s="86"/>
      <c r="G1" s="86"/>
      <c r="H1" s="86"/>
      <c r="I1" s="86"/>
      <c r="J1" s="87"/>
    </row>
    <row r="2" spans="1:15" ht="23.25" customHeight="1" x14ac:dyDescent="0.2">
      <c r="A2" s="4"/>
      <c r="B2" s="98" t="s">
        <v>37</v>
      </c>
      <c r="C2" s="99"/>
      <c r="D2" s="100" t="s">
        <v>42</v>
      </c>
      <c r="E2" s="101"/>
      <c r="F2" s="101"/>
      <c r="G2" s="101"/>
      <c r="H2" s="101"/>
      <c r="I2" s="101"/>
      <c r="J2" s="102"/>
      <c r="O2" s="2"/>
    </row>
    <row r="3" spans="1:15" ht="23.25" hidden="1" customHeight="1" x14ac:dyDescent="0.2">
      <c r="A3" s="4"/>
      <c r="B3" s="103" t="s">
        <v>40</v>
      </c>
      <c r="C3" s="104"/>
      <c r="D3" s="105"/>
      <c r="E3" s="106"/>
      <c r="F3" s="106"/>
      <c r="G3" s="106"/>
      <c r="H3" s="106"/>
      <c r="I3" s="106"/>
      <c r="J3" s="107"/>
    </row>
    <row r="4" spans="1:15" ht="23.25" hidden="1" customHeight="1" x14ac:dyDescent="0.2">
      <c r="A4" s="4"/>
      <c r="B4" s="108" t="s">
        <v>41</v>
      </c>
      <c r="C4" s="109"/>
      <c r="D4" s="110"/>
      <c r="E4" s="110"/>
      <c r="F4" s="111"/>
      <c r="G4" s="112"/>
      <c r="H4" s="111"/>
      <c r="I4" s="112"/>
      <c r="J4" s="113"/>
    </row>
    <row r="5" spans="1:15" ht="24" customHeight="1" x14ac:dyDescent="0.2">
      <c r="A5" s="4"/>
      <c r="B5" s="42" t="s">
        <v>20</v>
      </c>
      <c r="C5" s="5"/>
      <c r="D5" s="114" t="s">
        <v>43</v>
      </c>
      <c r="E5" s="22"/>
      <c r="F5" s="22"/>
      <c r="G5" s="22"/>
      <c r="H5" s="24" t="s">
        <v>32</v>
      </c>
      <c r="I5" s="114" t="s">
        <v>47</v>
      </c>
      <c r="J5" s="11"/>
    </row>
    <row r="6" spans="1:15" ht="15.75" customHeight="1" x14ac:dyDescent="0.2">
      <c r="A6" s="4"/>
      <c r="B6" s="36"/>
      <c r="C6" s="22"/>
      <c r="D6" s="114" t="s">
        <v>44</v>
      </c>
      <c r="E6" s="22"/>
      <c r="F6" s="22"/>
      <c r="G6" s="22"/>
      <c r="H6" s="24" t="s">
        <v>33</v>
      </c>
      <c r="I6" s="114" t="s">
        <v>48</v>
      </c>
      <c r="J6" s="11"/>
    </row>
    <row r="7" spans="1:15" ht="15.75" customHeight="1" x14ac:dyDescent="0.2">
      <c r="A7" s="4"/>
      <c r="B7" s="37"/>
      <c r="C7" s="115" t="s">
        <v>46</v>
      </c>
      <c r="D7" s="97" t="s">
        <v>45</v>
      </c>
      <c r="E7" s="29"/>
      <c r="F7" s="29"/>
      <c r="G7" s="29"/>
      <c r="H7" s="31"/>
      <c r="I7" s="29"/>
      <c r="J7" s="45"/>
    </row>
    <row r="8" spans="1:15" ht="24" hidden="1" customHeight="1" x14ac:dyDescent="0.2">
      <c r="A8" s="4"/>
      <c r="B8" s="42" t="s">
        <v>18</v>
      </c>
      <c r="C8" s="5"/>
      <c r="D8" s="30"/>
      <c r="E8" s="5"/>
      <c r="F8" s="5"/>
      <c r="G8" s="40"/>
      <c r="H8" s="24" t="s">
        <v>32</v>
      </c>
      <c r="I8" s="28"/>
      <c r="J8" s="11"/>
    </row>
    <row r="9" spans="1:15" ht="15.75" hidden="1" customHeight="1" x14ac:dyDescent="0.2">
      <c r="A9" s="4"/>
      <c r="B9" s="4"/>
      <c r="C9" s="5"/>
      <c r="D9" s="30"/>
      <c r="E9" s="5"/>
      <c r="F9" s="5"/>
      <c r="G9" s="40"/>
      <c r="H9" s="24" t="s">
        <v>33</v>
      </c>
      <c r="I9" s="28"/>
      <c r="J9" s="11"/>
    </row>
    <row r="10" spans="1:15" ht="15.75" hidden="1" customHeight="1" x14ac:dyDescent="0.2">
      <c r="A10" s="4"/>
      <c r="B10" s="46"/>
      <c r="C10" s="23"/>
      <c r="D10" s="41"/>
      <c r="E10" s="49"/>
      <c r="F10" s="49"/>
      <c r="G10" s="47"/>
      <c r="H10" s="47"/>
      <c r="I10" s="48"/>
      <c r="J10" s="45"/>
    </row>
    <row r="11" spans="1:15" ht="24" customHeight="1" x14ac:dyDescent="0.2">
      <c r="A11" s="4"/>
      <c r="B11" s="42" t="s">
        <v>17</v>
      </c>
      <c r="C11" s="5"/>
      <c r="D11" s="116"/>
      <c r="E11" s="116"/>
      <c r="F11" s="116"/>
      <c r="G11" s="116"/>
      <c r="H11" s="24" t="s">
        <v>32</v>
      </c>
      <c r="I11" s="120"/>
      <c r="J11" s="11"/>
    </row>
    <row r="12" spans="1:15" ht="15.75" customHeight="1" x14ac:dyDescent="0.2">
      <c r="A12" s="4"/>
      <c r="B12" s="36"/>
      <c r="C12" s="22"/>
      <c r="D12" s="117"/>
      <c r="E12" s="117"/>
      <c r="F12" s="117"/>
      <c r="G12" s="117"/>
      <c r="H12" s="24" t="s">
        <v>33</v>
      </c>
      <c r="I12" s="120"/>
      <c r="J12" s="11"/>
    </row>
    <row r="13" spans="1:15" ht="15.75" customHeight="1" x14ac:dyDescent="0.2">
      <c r="A13" s="4"/>
      <c r="B13" s="37"/>
      <c r="C13" s="119"/>
      <c r="D13" s="118"/>
      <c r="E13" s="118"/>
      <c r="F13" s="118"/>
      <c r="G13" s="118"/>
      <c r="H13" s="25"/>
      <c r="I13" s="29"/>
      <c r="J13" s="45"/>
    </row>
    <row r="14" spans="1:15" ht="24" hidden="1" customHeight="1" x14ac:dyDescent="0.2">
      <c r="A14" s="4"/>
      <c r="B14" s="59" t="s">
        <v>19</v>
      </c>
      <c r="C14" s="60"/>
      <c r="D14" s="61"/>
      <c r="E14" s="62"/>
      <c r="F14" s="62"/>
      <c r="G14" s="62"/>
      <c r="H14" s="63"/>
      <c r="I14" s="62"/>
      <c r="J14" s="64"/>
    </row>
    <row r="15" spans="1:15" ht="32.25" customHeight="1" x14ac:dyDescent="0.2">
      <c r="A15" s="4"/>
      <c r="B15" s="46" t="s">
        <v>30</v>
      </c>
      <c r="C15" s="65"/>
      <c r="D15" s="47"/>
      <c r="E15" s="77"/>
      <c r="F15" s="77"/>
      <c r="G15" s="91"/>
      <c r="H15" s="91"/>
      <c r="I15" s="91" t="s">
        <v>27</v>
      </c>
      <c r="J15" s="92"/>
    </row>
    <row r="16" spans="1:15" ht="23.25" customHeight="1" x14ac:dyDescent="0.2">
      <c r="A16" s="185" t="s">
        <v>22</v>
      </c>
      <c r="B16" s="186" t="s">
        <v>22</v>
      </c>
      <c r="C16" s="52"/>
      <c r="D16" s="53"/>
      <c r="E16" s="74"/>
      <c r="F16" s="75"/>
      <c r="G16" s="74"/>
      <c r="H16" s="75"/>
      <c r="I16" s="74">
        <f>SUMIF(F46:F49,A16,I46:I49)+SUMIF(F46:F49,"PSU",I46:I49)</f>
        <v>0</v>
      </c>
      <c r="J16" s="76"/>
    </row>
    <row r="17" spans="1:10" ht="23.25" customHeight="1" x14ac:dyDescent="0.2">
      <c r="A17" s="185" t="s">
        <v>23</v>
      </c>
      <c r="B17" s="186" t="s">
        <v>23</v>
      </c>
      <c r="C17" s="52"/>
      <c r="D17" s="53"/>
      <c r="E17" s="74"/>
      <c r="F17" s="75"/>
      <c r="G17" s="74"/>
      <c r="H17" s="75"/>
      <c r="I17" s="74">
        <f>SUMIF(F46:F49,A17,I46:I49)</f>
        <v>0</v>
      </c>
      <c r="J17" s="76"/>
    </row>
    <row r="18" spans="1:10" ht="23.25" customHeight="1" x14ac:dyDescent="0.2">
      <c r="A18" s="185" t="s">
        <v>24</v>
      </c>
      <c r="B18" s="186" t="s">
        <v>24</v>
      </c>
      <c r="C18" s="52"/>
      <c r="D18" s="53"/>
      <c r="E18" s="74"/>
      <c r="F18" s="75"/>
      <c r="G18" s="74"/>
      <c r="H18" s="75"/>
      <c r="I18" s="74">
        <f>SUMIF(F46:F49,A18,I46:I49)</f>
        <v>0</v>
      </c>
      <c r="J18" s="76"/>
    </row>
    <row r="19" spans="1:10" ht="23.25" customHeight="1" x14ac:dyDescent="0.2">
      <c r="A19" s="185" t="s">
        <v>62</v>
      </c>
      <c r="B19" s="186" t="s">
        <v>25</v>
      </c>
      <c r="C19" s="52"/>
      <c r="D19" s="53"/>
      <c r="E19" s="74"/>
      <c r="F19" s="75"/>
      <c r="G19" s="74"/>
      <c r="H19" s="75"/>
      <c r="I19" s="74">
        <f>SUMIF(F46:F49,A19,I46:I49)</f>
        <v>0</v>
      </c>
      <c r="J19" s="76"/>
    </row>
    <row r="20" spans="1:10" ht="23.25" customHeight="1" x14ac:dyDescent="0.2">
      <c r="A20" s="185" t="s">
        <v>63</v>
      </c>
      <c r="B20" s="186" t="s">
        <v>26</v>
      </c>
      <c r="C20" s="52"/>
      <c r="D20" s="53"/>
      <c r="E20" s="74"/>
      <c r="F20" s="75"/>
      <c r="G20" s="74"/>
      <c r="H20" s="75"/>
      <c r="I20" s="74">
        <f>SUMIF(F46:F49,A20,I46:I49)</f>
        <v>0</v>
      </c>
      <c r="J20" s="76"/>
    </row>
    <row r="21" spans="1:10" ht="23.25" customHeight="1" x14ac:dyDescent="0.2">
      <c r="A21" s="4"/>
      <c r="B21" s="67" t="s">
        <v>27</v>
      </c>
      <c r="C21" s="68"/>
      <c r="D21" s="69"/>
      <c r="E21" s="83"/>
      <c r="F21" s="90"/>
      <c r="G21" s="83"/>
      <c r="H21" s="90"/>
      <c r="I21" s="83">
        <f>SUM(I16:J20)</f>
        <v>0</v>
      </c>
      <c r="J21" s="84"/>
    </row>
    <row r="22" spans="1:10" ht="33" customHeight="1" x14ac:dyDescent="0.2">
      <c r="A22" s="4"/>
      <c r="B22" s="58" t="s">
        <v>31</v>
      </c>
      <c r="C22" s="52"/>
      <c r="D22" s="53"/>
      <c r="E22" s="57"/>
      <c r="F22" s="55"/>
      <c r="G22" s="44"/>
      <c r="H22" s="44"/>
      <c r="I22" s="44"/>
      <c r="J22" s="56"/>
    </row>
    <row r="23" spans="1:10" ht="23.25" customHeight="1" x14ac:dyDescent="0.2">
      <c r="A23" s="4"/>
      <c r="B23" s="51" t="s">
        <v>10</v>
      </c>
      <c r="C23" s="52"/>
      <c r="D23" s="53"/>
      <c r="E23" s="54">
        <v>12</v>
      </c>
      <c r="F23" s="55" t="s">
        <v>0</v>
      </c>
      <c r="G23" s="81">
        <f>ZakladDPHSniVypocet</f>
        <v>0</v>
      </c>
      <c r="H23" s="82"/>
      <c r="I23" s="82"/>
      <c r="J23" s="56" t="str">
        <f t="shared" ref="J23:J27" si="0">Mena</f>
        <v>CZK</v>
      </c>
    </row>
    <row r="24" spans="1:10" ht="23.25" customHeight="1" x14ac:dyDescent="0.2">
      <c r="A24" s="4"/>
      <c r="B24" s="51" t="s">
        <v>11</v>
      </c>
      <c r="C24" s="52"/>
      <c r="D24" s="53"/>
      <c r="E24" s="54">
        <f>SazbaDPH1</f>
        <v>12</v>
      </c>
      <c r="F24" s="55" t="s">
        <v>0</v>
      </c>
      <c r="G24" s="79">
        <f>ZakladDPHSni*SazbaDPH1/100</f>
        <v>0</v>
      </c>
      <c r="H24" s="80"/>
      <c r="I24" s="80"/>
      <c r="J24" s="56" t="str">
        <f t="shared" si="0"/>
        <v>CZK</v>
      </c>
    </row>
    <row r="25" spans="1:10" ht="23.25" customHeight="1" x14ac:dyDescent="0.2">
      <c r="A25" s="4"/>
      <c r="B25" s="51" t="s">
        <v>12</v>
      </c>
      <c r="C25" s="52"/>
      <c r="D25" s="53"/>
      <c r="E25" s="54">
        <v>21</v>
      </c>
      <c r="F25" s="55" t="s">
        <v>0</v>
      </c>
      <c r="G25" s="81">
        <f>ZakladDPHZaklVypocet</f>
        <v>0</v>
      </c>
      <c r="H25" s="82"/>
      <c r="I25" s="82"/>
      <c r="J25" s="56" t="str">
        <f t="shared" si="0"/>
        <v>CZK</v>
      </c>
    </row>
    <row r="26" spans="1:10" ht="23.25" customHeight="1" thickBot="1" x14ac:dyDescent="0.25">
      <c r="A26" s="4"/>
      <c r="B26" s="43" t="s">
        <v>13</v>
      </c>
      <c r="C26" s="20"/>
      <c r="D26" s="18"/>
      <c r="E26" s="38">
        <f>SazbaDPH2</f>
        <v>21</v>
      </c>
      <c r="F26" s="39" t="s">
        <v>0</v>
      </c>
      <c r="G26" s="88">
        <f>ZakladDPHZakl*SazbaDPH2/100</f>
        <v>0</v>
      </c>
      <c r="H26" s="89"/>
      <c r="I26" s="89"/>
      <c r="J26" s="50" t="str">
        <f t="shared" si="0"/>
        <v>CZK</v>
      </c>
    </row>
    <row r="27" spans="1:10" ht="27.75" customHeight="1" thickBot="1" x14ac:dyDescent="0.25">
      <c r="A27" s="4"/>
      <c r="B27" s="144" t="s">
        <v>21</v>
      </c>
      <c r="C27" s="145"/>
      <c r="D27" s="145"/>
      <c r="E27" s="146"/>
      <c r="F27" s="147"/>
      <c r="G27" s="148">
        <f>ZakladDPHSniVypocet+ZakladDPHZaklVypocet</f>
        <v>0</v>
      </c>
      <c r="H27" s="148"/>
      <c r="I27" s="148"/>
      <c r="J27" s="149" t="str">
        <f t="shared" si="0"/>
        <v>CZK</v>
      </c>
    </row>
    <row r="28" spans="1:10" ht="27.75" customHeight="1" thickBot="1" x14ac:dyDescent="0.25">
      <c r="A28" s="4"/>
      <c r="B28" s="144" t="s">
        <v>34</v>
      </c>
      <c r="C28" s="150"/>
      <c r="D28" s="150"/>
      <c r="E28" s="150"/>
      <c r="F28" s="150"/>
      <c r="G28" s="151">
        <f>ZakladDPHZakl+DPHZakl</f>
        <v>0</v>
      </c>
      <c r="H28" s="151"/>
      <c r="I28" s="151"/>
      <c r="J28" s="152" t="s">
        <v>51</v>
      </c>
    </row>
    <row r="29" spans="1:10" ht="12.75" customHeight="1" x14ac:dyDescent="0.2">
      <c r="A29" s="4"/>
      <c r="B29" s="4"/>
      <c r="C29" s="5"/>
      <c r="D29" s="5"/>
      <c r="E29" s="5"/>
      <c r="F29" s="5"/>
      <c r="G29" s="40"/>
      <c r="H29" s="5"/>
      <c r="I29" s="40"/>
      <c r="J29" s="12"/>
    </row>
    <row r="30" spans="1:10" ht="30" customHeight="1" x14ac:dyDescent="0.2">
      <c r="A30" s="4"/>
      <c r="B30" s="4"/>
      <c r="C30" s="5"/>
      <c r="D30" s="5"/>
      <c r="E30" s="5"/>
      <c r="F30" s="5"/>
      <c r="G30" s="40"/>
      <c r="H30" s="5"/>
      <c r="I30" s="40"/>
      <c r="J30" s="12"/>
    </row>
    <row r="31" spans="1:10" ht="18.75" customHeight="1" x14ac:dyDescent="0.2">
      <c r="A31" s="4"/>
      <c r="B31" s="21"/>
      <c r="C31" s="19" t="s">
        <v>9</v>
      </c>
      <c r="D31" s="34"/>
      <c r="E31" s="34"/>
      <c r="F31" s="19" t="s">
        <v>8</v>
      </c>
      <c r="G31" s="34"/>
      <c r="H31" s="35"/>
      <c r="I31" s="34"/>
      <c r="J31" s="12"/>
    </row>
    <row r="32" spans="1:10" ht="47.25" customHeight="1" x14ac:dyDescent="0.2">
      <c r="A32" s="4"/>
      <c r="B32" s="4"/>
      <c r="C32" s="5"/>
      <c r="D32" s="5"/>
      <c r="E32" s="5"/>
      <c r="F32" s="5"/>
      <c r="G32" s="40"/>
      <c r="H32" s="5"/>
      <c r="I32" s="40"/>
      <c r="J32" s="12"/>
    </row>
    <row r="33" spans="1:10" s="32" customFormat="1" ht="18.75" customHeight="1" x14ac:dyDescent="0.2">
      <c r="A33" s="26"/>
      <c r="B33" s="26"/>
      <c r="C33" s="27"/>
      <c r="D33" s="73"/>
      <c r="E33" s="73"/>
      <c r="F33" s="27"/>
      <c r="G33" s="73"/>
      <c r="H33" s="73"/>
      <c r="I33" s="73"/>
      <c r="J33" s="33"/>
    </row>
    <row r="34" spans="1:10" ht="12.75" customHeight="1" x14ac:dyDescent="0.2">
      <c r="A34" s="4"/>
      <c r="B34" s="4"/>
      <c r="C34" s="5"/>
      <c r="D34" s="78" t="s">
        <v>2</v>
      </c>
      <c r="E34" s="78"/>
      <c r="F34" s="5"/>
      <c r="G34" s="40"/>
      <c r="H34" s="13" t="s">
        <v>3</v>
      </c>
      <c r="I34" s="40"/>
      <c r="J34" s="12"/>
    </row>
    <row r="35" spans="1:10" ht="13.5" customHeight="1" thickBot="1" x14ac:dyDescent="0.25">
      <c r="A35" s="14"/>
      <c r="B35" s="14"/>
      <c r="C35" s="15"/>
      <c r="D35" s="15"/>
      <c r="E35" s="15"/>
      <c r="F35" s="15"/>
      <c r="G35" s="16"/>
      <c r="H35" s="15"/>
      <c r="I35" s="16"/>
      <c r="J35" s="17"/>
    </row>
    <row r="36" spans="1:10" ht="27" hidden="1" customHeight="1" x14ac:dyDescent="0.25">
      <c r="B36" s="70" t="s">
        <v>14</v>
      </c>
      <c r="C36" s="3"/>
      <c r="D36" s="3"/>
      <c r="E36" s="3"/>
      <c r="F36" s="136"/>
      <c r="G36" s="136"/>
      <c r="H36" s="136"/>
      <c r="I36" s="136"/>
      <c r="J36" s="3"/>
    </row>
    <row r="37" spans="1:10" ht="25.5" hidden="1" customHeight="1" x14ac:dyDescent="0.2">
      <c r="A37" s="123" t="s">
        <v>36</v>
      </c>
      <c r="B37" s="125" t="s">
        <v>15</v>
      </c>
      <c r="C37" s="126" t="s">
        <v>4</v>
      </c>
      <c r="D37" s="127"/>
      <c r="E37" s="127"/>
      <c r="F37" s="137" t="str">
        <f>B23</f>
        <v>Základ pro sníženou DPH</v>
      </c>
      <c r="G37" s="137" t="str">
        <f>B25</f>
        <v>Základ pro základní DPH</v>
      </c>
      <c r="H37" s="138" t="s">
        <v>16</v>
      </c>
      <c r="I37" s="138" t="s">
        <v>1</v>
      </c>
      <c r="J37" s="128" t="s">
        <v>0</v>
      </c>
    </row>
    <row r="38" spans="1:10" ht="25.5" hidden="1" customHeight="1" x14ac:dyDescent="0.2">
      <c r="A38" s="123">
        <v>1</v>
      </c>
      <c r="B38" s="129" t="s">
        <v>49</v>
      </c>
      <c r="C38" s="130" t="s">
        <v>42</v>
      </c>
      <c r="D38" s="131"/>
      <c r="E38" s="131"/>
      <c r="F38" s="139">
        <f>'Rozpočet Pol'!AC39</f>
        <v>0</v>
      </c>
      <c r="G38" s="140">
        <f>'Rozpočet Pol'!AD39</f>
        <v>0</v>
      </c>
      <c r="H38" s="141">
        <f>(F38*SazbaDPH1/100)+(G38*SazbaDPH2/100)</f>
        <v>0</v>
      </c>
      <c r="I38" s="141">
        <f>F38+G38+H38</f>
        <v>0</v>
      </c>
      <c r="J38" s="132" t="str">
        <f>IF(CenaCelkemVypocet=0,"",I38/CenaCelkemVypocet*100)</f>
        <v/>
      </c>
    </row>
    <row r="39" spans="1:10" ht="25.5" hidden="1" customHeight="1" x14ac:dyDescent="0.2">
      <c r="A39" s="123"/>
      <c r="B39" s="133" t="s">
        <v>50</v>
      </c>
      <c r="C39" s="134"/>
      <c r="D39" s="134"/>
      <c r="E39" s="135"/>
      <c r="F39" s="142">
        <f>SUMIF(A38:A38,"=1",F38:F38)</f>
        <v>0</v>
      </c>
      <c r="G39" s="143">
        <f>SUMIF(A38:A38,"=1",G38:G38)</f>
        <v>0</v>
      </c>
      <c r="H39" s="143">
        <f>SUMIF(A38:A38,"=1",H38:H38)</f>
        <v>0</v>
      </c>
      <c r="I39" s="143">
        <f>SUMIF(A38:A38,"=1",I38:I38)</f>
        <v>0</v>
      </c>
      <c r="J39" s="124">
        <f>SUMIF(A38:A38,"=1",J38:J38)</f>
        <v>0</v>
      </c>
    </row>
    <row r="43" spans="1:10" ht="15.75" x14ac:dyDescent="0.25">
      <c r="B43" s="153" t="s">
        <v>52</v>
      </c>
    </row>
    <row r="45" spans="1:10" ht="25.5" customHeight="1" x14ac:dyDescent="0.2">
      <c r="A45" s="154"/>
      <c r="B45" s="160" t="s">
        <v>15</v>
      </c>
      <c r="C45" s="160" t="s">
        <v>4</v>
      </c>
      <c r="D45" s="161"/>
      <c r="E45" s="161"/>
      <c r="F45" s="164" t="s">
        <v>53</v>
      </c>
      <c r="G45" s="164"/>
      <c r="H45" s="164"/>
      <c r="I45" s="165" t="s">
        <v>27</v>
      </c>
      <c r="J45" s="165"/>
    </row>
    <row r="46" spans="1:10" ht="25.5" customHeight="1" x14ac:dyDescent="0.2">
      <c r="A46" s="155"/>
      <c r="B46" s="166" t="s">
        <v>54</v>
      </c>
      <c r="C46" s="167" t="s">
        <v>55</v>
      </c>
      <c r="D46" s="168"/>
      <c r="E46" s="168"/>
      <c r="F46" s="172" t="s">
        <v>22</v>
      </c>
      <c r="G46" s="173"/>
      <c r="H46" s="173"/>
      <c r="I46" s="174">
        <f>'Rozpočet Pol'!G8</f>
        <v>0</v>
      </c>
      <c r="J46" s="174"/>
    </row>
    <row r="47" spans="1:10" ht="25.5" customHeight="1" x14ac:dyDescent="0.2">
      <c r="A47" s="155"/>
      <c r="B47" s="158" t="s">
        <v>56</v>
      </c>
      <c r="C47" s="157" t="s">
        <v>57</v>
      </c>
      <c r="D47" s="159"/>
      <c r="E47" s="159"/>
      <c r="F47" s="175" t="s">
        <v>22</v>
      </c>
      <c r="G47" s="176"/>
      <c r="H47" s="176"/>
      <c r="I47" s="177">
        <f>'Rozpočet Pol'!G23</f>
        <v>0</v>
      </c>
      <c r="J47" s="177"/>
    </row>
    <row r="48" spans="1:10" ht="25.5" customHeight="1" x14ac:dyDescent="0.2">
      <c r="A48" s="155"/>
      <c r="B48" s="158" t="s">
        <v>58</v>
      </c>
      <c r="C48" s="157" t="s">
        <v>59</v>
      </c>
      <c r="D48" s="159"/>
      <c r="E48" s="159"/>
      <c r="F48" s="175" t="s">
        <v>22</v>
      </c>
      <c r="G48" s="176"/>
      <c r="H48" s="176"/>
      <c r="I48" s="177">
        <f>'Rozpočet Pol'!G31</f>
        <v>0</v>
      </c>
      <c r="J48" s="177"/>
    </row>
    <row r="49" spans="1:10" ht="25.5" customHeight="1" x14ac:dyDescent="0.2">
      <c r="A49" s="155"/>
      <c r="B49" s="169" t="s">
        <v>60</v>
      </c>
      <c r="C49" s="170" t="s">
        <v>61</v>
      </c>
      <c r="D49" s="171"/>
      <c r="E49" s="171"/>
      <c r="F49" s="178" t="s">
        <v>22</v>
      </c>
      <c r="G49" s="179"/>
      <c r="H49" s="179"/>
      <c r="I49" s="180">
        <f>'Rozpočet Pol'!G36</f>
        <v>0</v>
      </c>
      <c r="J49" s="180"/>
    </row>
    <row r="50" spans="1:10" ht="25.5" customHeight="1" x14ac:dyDescent="0.2">
      <c r="A50" s="156"/>
      <c r="B50" s="162" t="s">
        <v>1</v>
      </c>
      <c r="C50" s="162"/>
      <c r="D50" s="163"/>
      <c r="E50" s="163"/>
      <c r="F50" s="181"/>
      <c r="G50" s="182"/>
      <c r="H50" s="182"/>
      <c r="I50" s="183">
        <f>SUM(I46:I49)</f>
        <v>0</v>
      </c>
      <c r="J50" s="183"/>
    </row>
    <row r="51" spans="1:10" x14ac:dyDescent="0.2">
      <c r="F51" s="184"/>
      <c r="G51" s="122"/>
      <c r="H51" s="184"/>
      <c r="I51" s="122"/>
      <c r="J51" s="122"/>
    </row>
    <row r="52" spans="1:10" x14ac:dyDescent="0.2">
      <c r="F52" s="184"/>
      <c r="G52" s="122"/>
      <c r="H52" s="184"/>
      <c r="I52" s="122"/>
      <c r="J52" s="122"/>
    </row>
    <row r="53" spans="1:10" x14ac:dyDescent="0.2">
      <c r="F53" s="184"/>
      <c r="G53" s="122"/>
      <c r="H53" s="184"/>
      <c r="I53" s="122"/>
      <c r="J53" s="122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8">
    <mergeCell ref="I50:J50"/>
    <mergeCell ref="I47:J47"/>
    <mergeCell ref="C47:E47"/>
    <mergeCell ref="I48:J48"/>
    <mergeCell ref="C48:E48"/>
    <mergeCell ref="I49:J49"/>
    <mergeCell ref="C49:E49"/>
    <mergeCell ref="D3:J3"/>
    <mergeCell ref="C38:E38"/>
    <mergeCell ref="B39:E39"/>
    <mergeCell ref="I45:J45"/>
    <mergeCell ref="I46:J46"/>
    <mergeCell ref="C46:E46"/>
    <mergeCell ref="G27:I27"/>
    <mergeCell ref="G15:H15"/>
    <mergeCell ref="I15:J15"/>
    <mergeCell ref="E16:F16"/>
    <mergeCell ref="D12:G12"/>
    <mergeCell ref="D13:G13"/>
    <mergeCell ref="D33:E33"/>
    <mergeCell ref="B1:J1"/>
    <mergeCell ref="G26:I26"/>
    <mergeCell ref="G28:I28"/>
    <mergeCell ref="G25:I25"/>
    <mergeCell ref="I16:J16"/>
    <mergeCell ref="I19:J19"/>
    <mergeCell ref="E21:F21"/>
    <mergeCell ref="G21:H21"/>
    <mergeCell ref="D11:G11"/>
    <mergeCell ref="D34:E34"/>
    <mergeCell ref="G24:I24"/>
    <mergeCell ref="G23:I23"/>
    <mergeCell ref="E19:F19"/>
    <mergeCell ref="E20:F20"/>
    <mergeCell ref="I20:J20"/>
    <mergeCell ref="I21:J21"/>
    <mergeCell ref="G19:H19"/>
    <mergeCell ref="G20:H20"/>
    <mergeCell ref="G33:I33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5" max="9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93" t="s">
        <v>5</v>
      </c>
      <c r="B1" s="93"/>
      <c r="C1" s="94"/>
      <c r="D1" s="93"/>
      <c r="E1" s="93"/>
      <c r="F1" s="93"/>
      <c r="G1" s="93"/>
    </row>
    <row r="2" spans="1:7" ht="24.95" customHeight="1" x14ac:dyDescent="0.2">
      <c r="A2" s="72" t="s">
        <v>38</v>
      </c>
      <c r="B2" s="71"/>
      <c r="C2" s="95"/>
      <c r="D2" s="95"/>
      <c r="E2" s="95"/>
      <c r="F2" s="95"/>
      <c r="G2" s="96"/>
    </row>
    <row r="3" spans="1:7" ht="24.95" hidden="1" customHeight="1" x14ac:dyDescent="0.2">
      <c r="A3" s="72" t="s">
        <v>6</v>
      </c>
      <c r="B3" s="71"/>
      <c r="C3" s="95"/>
      <c r="D3" s="95"/>
      <c r="E3" s="95"/>
      <c r="F3" s="95"/>
      <c r="G3" s="96"/>
    </row>
    <row r="4" spans="1:7" ht="24.95" hidden="1" customHeight="1" x14ac:dyDescent="0.2">
      <c r="A4" s="72" t="s">
        <v>7</v>
      </c>
      <c r="B4" s="71"/>
      <c r="C4" s="95"/>
      <c r="D4" s="95"/>
      <c r="E4" s="95"/>
      <c r="F4" s="95"/>
      <c r="G4" s="96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49"/>
  <sheetViews>
    <sheetView workbookViewId="0">
      <selection activeCell="X16" sqref="X16"/>
    </sheetView>
  </sheetViews>
  <sheetFormatPr defaultRowHeight="12.75" outlineLevelRow="1" x14ac:dyDescent="0.2"/>
  <cols>
    <col min="1" max="1" width="4.28515625" customWidth="1"/>
    <col min="2" max="2" width="14.42578125" style="121" customWidth="1"/>
    <col min="3" max="3" width="38.28515625" style="121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187" t="s">
        <v>5</v>
      </c>
      <c r="B1" s="187"/>
      <c r="C1" s="187"/>
      <c r="D1" s="187"/>
      <c r="E1" s="187"/>
      <c r="F1" s="187"/>
      <c r="G1" s="187"/>
      <c r="AE1" t="s">
        <v>65</v>
      </c>
    </row>
    <row r="2" spans="1:60" ht="24.95" customHeight="1" x14ac:dyDescent="0.2">
      <c r="A2" s="194" t="s">
        <v>64</v>
      </c>
      <c r="B2" s="188"/>
      <c r="C2" s="189" t="s">
        <v>42</v>
      </c>
      <c r="D2" s="190"/>
      <c r="E2" s="190"/>
      <c r="F2" s="190"/>
      <c r="G2" s="196"/>
      <c r="AE2" t="s">
        <v>66</v>
      </c>
    </row>
    <row r="3" spans="1:60" ht="24.95" hidden="1" customHeight="1" x14ac:dyDescent="0.2">
      <c r="A3" s="195" t="s">
        <v>6</v>
      </c>
      <c r="B3" s="193"/>
      <c r="C3" s="191"/>
      <c r="D3" s="192"/>
      <c r="E3" s="192"/>
      <c r="F3" s="192"/>
      <c r="G3" s="197"/>
      <c r="AE3" t="s">
        <v>67</v>
      </c>
    </row>
    <row r="4" spans="1:60" ht="24.95" hidden="1" customHeight="1" x14ac:dyDescent="0.2">
      <c r="A4" s="195" t="s">
        <v>7</v>
      </c>
      <c r="B4" s="193"/>
      <c r="C4" s="191"/>
      <c r="D4" s="192"/>
      <c r="E4" s="192"/>
      <c r="F4" s="192"/>
      <c r="G4" s="197"/>
      <c r="AE4" t="s">
        <v>68</v>
      </c>
    </row>
    <row r="5" spans="1:60" hidden="1" x14ac:dyDescent="0.2">
      <c r="A5" s="198" t="s">
        <v>69</v>
      </c>
      <c r="B5" s="199"/>
      <c r="C5" s="200"/>
      <c r="D5" s="201"/>
      <c r="E5" s="201"/>
      <c r="F5" s="201"/>
      <c r="G5" s="202"/>
      <c r="AE5" t="s">
        <v>70</v>
      </c>
    </row>
    <row r="7" spans="1:60" ht="38.25" x14ac:dyDescent="0.2">
      <c r="A7" s="207" t="s">
        <v>71</v>
      </c>
      <c r="B7" s="208" t="s">
        <v>72</v>
      </c>
      <c r="C7" s="208" t="s">
        <v>73</v>
      </c>
      <c r="D7" s="207" t="s">
        <v>74</v>
      </c>
      <c r="E7" s="207" t="s">
        <v>75</v>
      </c>
      <c r="F7" s="203" t="s">
        <v>76</v>
      </c>
      <c r="G7" s="226" t="s">
        <v>27</v>
      </c>
      <c r="H7" s="227" t="s">
        <v>28</v>
      </c>
      <c r="I7" s="227" t="s">
        <v>77</v>
      </c>
      <c r="J7" s="227" t="s">
        <v>29</v>
      </c>
      <c r="K7" s="227" t="s">
        <v>78</v>
      </c>
      <c r="L7" s="227" t="s">
        <v>79</v>
      </c>
      <c r="M7" s="227" t="s">
        <v>80</v>
      </c>
      <c r="N7" s="227" t="s">
        <v>81</v>
      </c>
      <c r="O7" s="227" t="s">
        <v>82</v>
      </c>
      <c r="P7" s="227" t="s">
        <v>83</v>
      </c>
      <c r="Q7" s="227" t="s">
        <v>84</v>
      </c>
      <c r="R7" s="227" t="s">
        <v>85</v>
      </c>
      <c r="S7" s="227" t="s">
        <v>86</v>
      </c>
      <c r="T7" s="227" t="s">
        <v>87</v>
      </c>
      <c r="U7" s="210" t="s">
        <v>88</v>
      </c>
    </row>
    <row r="8" spans="1:60" x14ac:dyDescent="0.2">
      <c r="A8" s="228" t="s">
        <v>89</v>
      </c>
      <c r="B8" s="229" t="s">
        <v>54</v>
      </c>
      <c r="C8" s="230" t="s">
        <v>55</v>
      </c>
      <c r="D8" s="231"/>
      <c r="E8" s="232"/>
      <c r="F8" s="233"/>
      <c r="G8" s="233">
        <f>SUMIF(AE9:AE22,"&lt;&gt;NOR",G9:G22)</f>
        <v>0</v>
      </c>
      <c r="H8" s="233"/>
      <c r="I8" s="233">
        <f>SUM(I9:I22)</f>
        <v>0</v>
      </c>
      <c r="J8" s="233"/>
      <c r="K8" s="233">
        <f>SUM(K9:K22)</f>
        <v>0</v>
      </c>
      <c r="L8" s="233"/>
      <c r="M8" s="233">
        <f>SUM(M9:M22)</f>
        <v>0</v>
      </c>
      <c r="N8" s="209"/>
      <c r="O8" s="209">
        <f>SUM(O9:O22)</f>
        <v>6.2399999999999999E-3</v>
      </c>
      <c r="P8" s="209"/>
      <c r="Q8" s="209">
        <f>SUM(Q9:Q22)</f>
        <v>3.51</v>
      </c>
      <c r="R8" s="209"/>
      <c r="S8" s="209"/>
      <c r="T8" s="228"/>
      <c r="U8" s="209">
        <f>SUM(U9:U22)</f>
        <v>36.86</v>
      </c>
      <c r="AE8" t="s">
        <v>90</v>
      </c>
    </row>
    <row r="9" spans="1:60" outlineLevel="1" x14ac:dyDescent="0.2">
      <c r="A9" s="205">
        <v>1</v>
      </c>
      <c r="B9" s="211" t="s">
        <v>91</v>
      </c>
      <c r="C9" s="256" t="s">
        <v>92</v>
      </c>
      <c r="D9" s="213" t="s">
        <v>93</v>
      </c>
      <c r="E9" s="220">
        <v>13</v>
      </c>
      <c r="F9" s="223">
        <v>0</v>
      </c>
      <c r="G9" s="224">
        <f>ROUND(E9*F9,2)</f>
        <v>0</v>
      </c>
      <c r="H9" s="224"/>
      <c r="I9" s="224">
        <f>ROUND(E9*H9,2)</f>
        <v>0</v>
      </c>
      <c r="J9" s="224"/>
      <c r="K9" s="224">
        <f>ROUND(E9*J9,2)</f>
        <v>0</v>
      </c>
      <c r="L9" s="224">
        <v>21</v>
      </c>
      <c r="M9" s="224">
        <f>G9*(1+L9/100)</f>
        <v>0</v>
      </c>
      <c r="N9" s="214">
        <v>0</v>
      </c>
      <c r="O9" s="214">
        <f>ROUND(E9*N9,5)</f>
        <v>0</v>
      </c>
      <c r="P9" s="214">
        <v>0.27</v>
      </c>
      <c r="Q9" s="214">
        <f>ROUND(E9*P9,5)</f>
        <v>3.51</v>
      </c>
      <c r="R9" s="214"/>
      <c r="S9" s="214"/>
      <c r="T9" s="215">
        <v>0.123</v>
      </c>
      <c r="U9" s="214">
        <f>ROUND(E9*T9,2)</f>
        <v>1.6</v>
      </c>
      <c r="V9" s="204"/>
      <c r="W9" s="204"/>
      <c r="X9" s="204"/>
      <c r="Y9" s="204"/>
      <c r="Z9" s="204"/>
      <c r="AA9" s="204"/>
      <c r="AB9" s="204"/>
      <c r="AC9" s="204"/>
      <c r="AD9" s="204"/>
      <c r="AE9" s="204" t="s">
        <v>94</v>
      </c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</row>
    <row r="10" spans="1:60" outlineLevel="1" x14ac:dyDescent="0.2">
      <c r="A10" s="205">
        <v>2</v>
      </c>
      <c r="B10" s="211" t="s">
        <v>95</v>
      </c>
      <c r="C10" s="256" t="s">
        <v>96</v>
      </c>
      <c r="D10" s="213" t="s">
        <v>97</v>
      </c>
      <c r="E10" s="220">
        <v>42.131</v>
      </c>
      <c r="F10" s="223">
        <v>0</v>
      </c>
      <c r="G10" s="224">
        <f>ROUND(E10*F10,2)</f>
        <v>0</v>
      </c>
      <c r="H10" s="224"/>
      <c r="I10" s="224">
        <f>ROUND(E10*H10,2)</f>
        <v>0</v>
      </c>
      <c r="J10" s="224"/>
      <c r="K10" s="224">
        <f>ROUND(E10*J10,2)</f>
        <v>0</v>
      </c>
      <c r="L10" s="224">
        <v>21</v>
      </c>
      <c r="M10" s="224">
        <f>G10*(1+L10/100)</f>
        <v>0</v>
      </c>
      <c r="N10" s="214">
        <v>0</v>
      </c>
      <c r="O10" s="214">
        <f>ROUND(E10*N10,5)</f>
        <v>0</v>
      </c>
      <c r="P10" s="214">
        <v>0</v>
      </c>
      <c r="Q10" s="214">
        <f>ROUND(E10*P10,5)</f>
        <v>0</v>
      </c>
      <c r="R10" s="214"/>
      <c r="S10" s="214"/>
      <c r="T10" s="215">
        <v>0.19</v>
      </c>
      <c r="U10" s="214">
        <f>ROUND(E10*T10,2)</f>
        <v>8</v>
      </c>
      <c r="V10" s="204"/>
      <c r="W10" s="204"/>
      <c r="X10" s="204"/>
      <c r="Y10" s="204"/>
      <c r="Z10" s="204"/>
      <c r="AA10" s="204"/>
      <c r="AB10" s="204"/>
      <c r="AC10" s="204"/>
      <c r="AD10" s="204"/>
      <c r="AE10" s="204" t="s">
        <v>94</v>
      </c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</row>
    <row r="11" spans="1:60" outlineLevel="1" x14ac:dyDescent="0.2">
      <c r="A11" s="205"/>
      <c r="B11" s="211"/>
      <c r="C11" s="257" t="s">
        <v>98</v>
      </c>
      <c r="D11" s="216"/>
      <c r="E11" s="221">
        <v>38.674999999999997</v>
      </c>
      <c r="F11" s="224"/>
      <c r="G11" s="224"/>
      <c r="H11" s="224"/>
      <c r="I11" s="224"/>
      <c r="J11" s="224"/>
      <c r="K11" s="224"/>
      <c r="L11" s="224"/>
      <c r="M11" s="224"/>
      <c r="N11" s="214"/>
      <c r="O11" s="214"/>
      <c r="P11" s="214"/>
      <c r="Q11" s="214"/>
      <c r="R11" s="214"/>
      <c r="S11" s="214"/>
      <c r="T11" s="215"/>
      <c r="U11" s="214"/>
      <c r="V11" s="204"/>
      <c r="W11" s="204"/>
      <c r="X11" s="204"/>
      <c r="Y11" s="204"/>
      <c r="Z11" s="204"/>
      <c r="AA11" s="204"/>
      <c r="AB11" s="204"/>
      <c r="AC11" s="204"/>
      <c r="AD11" s="204"/>
      <c r="AE11" s="204" t="s">
        <v>99</v>
      </c>
      <c r="AF11" s="204">
        <v>0</v>
      </c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</row>
    <row r="12" spans="1:60" outlineLevel="1" x14ac:dyDescent="0.2">
      <c r="A12" s="205"/>
      <c r="B12" s="211"/>
      <c r="C12" s="257" t="s">
        <v>100</v>
      </c>
      <c r="D12" s="216"/>
      <c r="E12" s="221">
        <v>3.456</v>
      </c>
      <c r="F12" s="224"/>
      <c r="G12" s="224"/>
      <c r="H12" s="224"/>
      <c r="I12" s="224"/>
      <c r="J12" s="224"/>
      <c r="K12" s="224"/>
      <c r="L12" s="224"/>
      <c r="M12" s="224"/>
      <c r="N12" s="214"/>
      <c r="O12" s="214"/>
      <c r="P12" s="214"/>
      <c r="Q12" s="214"/>
      <c r="R12" s="214"/>
      <c r="S12" s="214"/>
      <c r="T12" s="215"/>
      <c r="U12" s="214"/>
      <c r="V12" s="204"/>
      <c r="W12" s="204"/>
      <c r="X12" s="204"/>
      <c r="Y12" s="204"/>
      <c r="Z12" s="204"/>
      <c r="AA12" s="204"/>
      <c r="AB12" s="204"/>
      <c r="AC12" s="204"/>
      <c r="AD12" s="204"/>
      <c r="AE12" s="204" t="s">
        <v>99</v>
      </c>
      <c r="AF12" s="204">
        <v>0</v>
      </c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</row>
    <row r="13" spans="1:60" outlineLevel="1" x14ac:dyDescent="0.2">
      <c r="A13" s="205">
        <v>3</v>
      </c>
      <c r="B13" s="211" t="s">
        <v>101</v>
      </c>
      <c r="C13" s="256" t="s">
        <v>102</v>
      </c>
      <c r="D13" s="213" t="s">
        <v>97</v>
      </c>
      <c r="E13" s="220">
        <v>42.131</v>
      </c>
      <c r="F13" s="223">
        <f>H13+J13</f>
        <v>0</v>
      </c>
      <c r="G13" s="224">
        <f>ROUND(E13*F13,2)</f>
        <v>0</v>
      </c>
      <c r="H13" s="224"/>
      <c r="I13" s="224">
        <f>ROUND(E13*H13,2)</f>
        <v>0</v>
      </c>
      <c r="J13" s="224"/>
      <c r="K13" s="224">
        <f>ROUND(E13*J13,2)</f>
        <v>0</v>
      </c>
      <c r="L13" s="224">
        <v>21</v>
      </c>
      <c r="M13" s="224">
        <f>G13*(1+L13/100)</f>
        <v>0</v>
      </c>
      <c r="N13" s="214">
        <v>0</v>
      </c>
      <c r="O13" s="214">
        <f>ROUND(E13*N13,5)</f>
        <v>0</v>
      </c>
      <c r="P13" s="214">
        <v>0</v>
      </c>
      <c r="Q13" s="214">
        <f>ROUND(E13*P13,5)</f>
        <v>0</v>
      </c>
      <c r="R13" s="214"/>
      <c r="S13" s="214"/>
      <c r="T13" s="215">
        <v>7.3999999999999996E-2</v>
      </c>
      <c r="U13" s="214">
        <f>ROUND(E13*T13,2)</f>
        <v>3.12</v>
      </c>
      <c r="V13" s="204"/>
      <c r="W13" s="204"/>
      <c r="X13" s="204"/>
      <c r="Y13" s="204"/>
      <c r="Z13" s="204"/>
      <c r="AA13" s="204"/>
      <c r="AB13" s="204"/>
      <c r="AC13" s="204"/>
      <c r="AD13" s="204"/>
      <c r="AE13" s="204" t="s">
        <v>94</v>
      </c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</row>
    <row r="14" spans="1:60" outlineLevel="1" x14ac:dyDescent="0.2">
      <c r="A14" s="205">
        <v>4</v>
      </c>
      <c r="B14" s="211" t="s">
        <v>103</v>
      </c>
      <c r="C14" s="256" t="s">
        <v>104</v>
      </c>
      <c r="D14" s="213" t="s">
        <v>105</v>
      </c>
      <c r="E14" s="220">
        <v>85</v>
      </c>
      <c r="F14" s="223">
        <f>H14+J14</f>
        <v>0</v>
      </c>
      <c r="G14" s="224">
        <f>ROUND(E14*F14,2)</f>
        <v>0</v>
      </c>
      <c r="H14" s="224"/>
      <c r="I14" s="224">
        <f>ROUND(E14*H14,2)</f>
        <v>0</v>
      </c>
      <c r="J14" s="224"/>
      <c r="K14" s="224">
        <f>ROUND(E14*J14,2)</f>
        <v>0</v>
      </c>
      <c r="L14" s="224">
        <v>21</v>
      </c>
      <c r="M14" s="224">
        <f>G14*(1+L14/100)</f>
        <v>0</v>
      </c>
      <c r="N14" s="214">
        <v>0</v>
      </c>
      <c r="O14" s="214">
        <f>ROUND(E14*N14,5)</f>
        <v>0</v>
      </c>
      <c r="P14" s="214">
        <v>0</v>
      </c>
      <c r="Q14" s="214">
        <f>ROUND(E14*P14,5)</f>
        <v>0</v>
      </c>
      <c r="R14" s="214"/>
      <c r="S14" s="214"/>
      <c r="T14" s="215">
        <v>1.7999999999999999E-2</v>
      </c>
      <c r="U14" s="214">
        <f>ROUND(E14*T14,2)</f>
        <v>1.53</v>
      </c>
      <c r="V14" s="204"/>
      <c r="W14" s="204"/>
      <c r="X14" s="204"/>
      <c r="Y14" s="204"/>
      <c r="Z14" s="204"/>
      <c r="AA14" s="204"/>
      <c r="AB14" s="204"/>
      <c r="AC14" s="204"/>
      <c r="AD14" s="204"/>
      <c r="AE14" s="204" t="s">
        <v>94</v>
      </c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</row>
    <row r="15" spans="1:60" outlineLevel="1" x14ac:dyDescent="0.2">
      <c r="A15" s="205">
        <v>5</v>
      </c>
      <c r="B15" s="211" t="s">
        <v>106</v>
      </c>
      <c r="C15" s="256" t="s">
        <v>107</v>
      </c>
      <c r="D15" s="213" t="s">
        <v>97</v>
      </c>
      <c r="E15" s="220">
        <v>42.131</v>
      </c>
      <c r="F15" s="223">
        <f>H15+J15</f>
        <v>0</v>
      </c>
      <c r="G15" s="224">
        <f>ROUND(E15*F15,2)</f>
        <v>0</v>
      </c>
      <c r="H15" s="224"/>
      <c r="I15" s="224">
        <f>ROUND(E15*H15,2)</f>
        <v>0</v>
      </c>
      <c r="J15" s="224"/>
      <c r="K15" s="224">
        <f>ROUND(E15*J15,2)</f>
        <v>0</v>
      </c>
      <c r="L15" s="224">
        <v>21</v>
      </c>
      <c r="M15" s="224">
        <f>G15*(1+L15/100)</f>
        <v>0</v>
      </c>
      <c r="N15" s="214">
        <v>0</v>
      </c>
      <c r="O15" s="214">
        <f>ROUND(E15*N15,5)</f>
        <v>0</v>
      </c>
      <c r="P15" s="214">
        <v>0</v>
      </c>
      <c r="Q15" s="214">
        <f>ROUND(E15*P15,5)</f>
        <v>0</v>
      </c>
      <c r="R15" s="214"/>
      <c r="S15" s="214"/>
      <c r="T15" s="215">
        <v>3.1E-2</v>
      </c>
      <c r="U15" s="214">
        <f>ROUND(E15*T15,2)</f>
        <v>1.31</v>
      </c>
      <c r="V15" s="204"/>
      <c r="W15" s="204"/>
      <c r="X15" s="204"/>
      <c r="Y15" s="204"/>
      <c r="Z15" s="204"/>
      <c r="AA15" s="204"/>
      <c r="AB15" s="204"/>
      <c r="AC15" s="204"/>
      <c r="AD15" s="204"/>
      <c r="AE15" s="204" t="s">
        <v>94</v>
      </c>
      <c r="AF15" s="204"/>
      <c r="AG15" s="204"/>
      <c r="AH15" s="204"/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4"/>
      <c r="AW15" s="204"/>
      <c r="AX15" s="204"/>
      <c r="AY15" s="204"/>
      <c r="AZ15" s="204"/>
      <c r="BA15" s="204"/>
      <c r="BB15" s="204"/>
      <c r="BC15" s="204"/>
      <c r="BD15" s="204"/>
      <c r="BE15" s="204"/>
      <c r="BF15" s="204"/>
      <c r="BG15" s="204"/>
      <c r="BH15" s="204"/>
    </row>
    <row r="16" spans="1:60" outlineLevel="1" x14ac:dyDescent="0.2">
      <c r="A16" s="205">
        <v>6</v>
      </c>
      <c r="B16" s="211" t="s">
        <v>108</v>
      </c>
      <c r="C16" s="256" t="s">
        <v>109</v>
      </c>
      <c r="D16" s="213" t="s">
        <v>105</v>
      </c>
      <c r="E16" s="220">
        <v>104.75</v>
      </c>
      <c r="F16" s="223">
        <f>H16+J16</f>
        <v>0</v>
      </c>
      <c r="G16" s="224">
        <f>ROUND(E16*F16,2)</f>
        <v>0</v>
      </c>
      <c r="H16" s="224"/>
      <c r="I16" s="224">
        <f>ROUND(E16*H16,2)</f>
        <v>0</v>
      </c>
      <c r="J16" s="224"/>
      <c r="K16" s="224">
        <f>ROUND(E16*J16,2)</f>
        <v>0</v>
      </c>
      <c r="L16" s="224">
        <v>21</v>
      </c>
      <c r="M16" s="224">
        <f>G16*(1+L16/100)</f>
        <v>0</v>
      </c>
      <c r="N16" s="214">
        <v>0</v>
      </c>
      <c r="O16" s="214">
        <f>ROUND(E16*N16,5)</f>
        <v>0</v>
      </c>
      <c r="P16" s="214">
        <v>0</v>
      </c>
      <c r="Q16" s="214">
        <f>ROUND(E16*P16,5)</f>
        <v>0</v>
      </c>
      <c r="R16" s="214"/>
      <c r="S16" s="214"/>
      <c r="T16" s="215">
        <v>0.107</v>
      </c>
      <c r="U16" s="214">
        <f>ROUND(E16*T16,2)</f>
        <v>11.21</v>
      </c>
      <c r="V16" s="204"/>
      <c r="W16" s="204"/>
      <c r="X16" s="204"/>
      <c r="Y16" s="204"/>
      <c r="Z16" s="204"/>
      <c r="AA16" s="204"/>
      <c r="AB16" s="204"/>
      <c r="AC16" s="204"/>
      <c r="AD16" s="204"/>
      <c r="AE16" s="204" t="s">
        <v>94</v>
      </c>
      <c r="AF16" s="204"/>
      <c r="AG16" s="204"/>
      <c r="AH16" s="204"/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  <c r="AV16" s="204"/>
      <c r="AW16" s="204"/>
      <c r="AX16" s="204"/>
      <c r="AY16" s="204"/>
      <c r="AZ16" s="204"/>
      <c r="BA16" s="204"/>
      <c r="BB16" s="204"/>
      <c r="BC16" s="204"/>
      <c r="BD16" s="204"/>
      <c r="BE16" s="204"/>
      <c r="BF16" s="204"/>
      <c r="BG16" s="204"/>
      <c r="BH16" s="204"/>
    </row>
    <row r="17" spans="1:60" outlineLevel="1" x14ac:dyDescent="0.2">
      <c r="A17" s="205"/>
      <c r="B17" s="211"/>
      <c r="C17" s="257" t="s">
        <v>110</v>
      </c>
      <c r="D17" s="216"/>
      <c r="E17" s="221">
        <v>64</v>
      </c>
      <c r="F17" s="224"/>
      <c r="G17" s="224"/>
      <c r="H17" s="224"/>
      <c r="I17" s="224"/>
      <c r="J17" s="224"/>
      <c r="K17" s="224"/>
      <c r="L17" s="224"/>
      <c r="M17" s="224"/>
      <c r="N17" s="214"/>
      <c r="O17" s="214"/>
      <c r="P17" s="214"/>
      <c r="Q17" s="214"/>
      <c r="R17" s="214"/>
      <c r="S17" s="214"/>
      <c r="T17" s="215"/>
      <c r="U17" s="214"/>
      <c r="V17" s="204"/>
      <c r="W17" s="204"/>
      <c r="X17" s="204"/>
      <c r="Y17" s="204"/>
      <c r="Z17" s="204"/>
      <c r="AA17" s="204"/>
      <c r="AB17" s="204"/>
      <c r="AC17" s="204"/>
      <c r="AD17" s="204"/>
      <c r="AE17" s="204" t="s">
        <v>99</v>
      </c>
      <c r="AF17" s="204">
        <v>0</v>
      </c>
      <c r="AG17" s="204"/>
      <c r="AH17" s="204"/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/>
      <c r="BA17" s="204"/>
      <c r="BB17" s="204"/>
      <c r="BC17" s="204"/>
      <c r="BD17" s="204"/>
      <c r="BE17" s="204"/>
      <c r="BF17" s="204"/>
      <c r="BG17" s="204"/>
      <c r="BH17" s="204"/>
    </row>
    <row r="18" spans="1:60" outlineLevel="1" x14ac:dyDescent="0.2">
      <c r="A18" s="205"/>
      <c r="B18" s="211"/>
      <c r="C18" s="257" t="s">
        <v>111</v>
      </c>
      <c r="D18" s="216"/>
      <c r="E18" s="221">
        <v>10.75</v>
      </c>
      <c r="F18" s="224"/>
      <c r="G18" s="224"/>
      <c r="H18" s="224"/>
      <c r="I18" s="224"/>
      <c r="J18" s="224"/>
      <c r="K18" s="224"/>
      <c r="L18" s="224"/>
      <c r="M18" s="224"/>
      <c r="N18" s="214"/>
      <c r="O18" s="214"/>
      <c r="P18" s="214"/>
      <c r="Q18" s="214"/>
      <c r="R18" s="214"/>
      <c r="S18" s="214"/>
      <c r="T18" s="215"/>
      <c r="U18" s="214"/>
      <c r="V18" s="204"/>
      <c r="W18" s="204"/>
      <c r="X18" s="204"/>
      <c r="Y18" s="204"/>
      <c r="Z18" s="204"/>
      <c r="AA18" s="204"/>
      <c r="AB18" s="204"/>
      <c r="AC18" s="204"/>
      <c r="AD18" s="204"/>
      <c r="AE18" s="204" t="s">
        <v>99</v>
      </c>
      <c r="AF18" s="204">
        <v>0</v>
      </c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204"/>
      <c r="AS18" s="204"/>
      <c r="AT18" s="204"/>
      <c r="AU18" s="204"/>
      <c r="AV18" s="204"/>
      <c r="AW18" s="204"/>
      <c r="AX18" s="204"/>
      <c r="AY18" s="204"/>
      <c r="AZ18" s="204"/>
      <c r="BA18" s="204"/>
      <c r="BB18" s="204"/>
      <c r="BC18" s="204"/>
      <c r="BD18" s="204"/>
      <c r="BE18" s="204"/>
      <c r="BF18" s="204"/>
      <c r="BG18" s="204"/>
      <c r="BH18" s="204"/>
    </row>
    <row r="19" spans="1:60" outlineLevel="1" x14ac:dyDescent="0.2">
      <c r="A19" s="205"/>
      <c r="B19" s="211"/>
      <c r="C19" s="257" t="s">
        <v>112</v>
      </c>
      <c r="D19" s="216"/>
      <c r="E19" s="221">
        <v>30</v>
      </c>
      <c r="F19" s="224"/>
      <c r="G19" s="224"/>
      <c r="H19" s="224"/>
      <c r="I19" s="224"/>
      <c r="J19" s="224"/>
      <c r="K19" s="224"/>
      <c r="L19" s="224"/>
      <c r="M19" s="224"/>
      <c r="N19" s="214"/>
      <c r="O19" s="214"/>
      <c r="P19" s="214"/>
      <c r="Q19" s="214"/>
      <c r="R19" s="214"/>
      <c r="S19" s="214"/>
      <c r="T19" s="215"/>
      <c r="U19" s="214"/>
      <c r="V19" s="204"/>
      <c r="W19" s="204"/>
      <c r="X19" s="204"/>
      <c r="Y19" s="204"/>
      <c r="Z19" s="204"/>
      <c r="AA19" s="204"/>
      <c r="AB19" s="204"/>
      <c r="AC19" s="204"/>
      <c r="AD19" s="204"/>
      <c r="AE19" s="204" t="s">
        <v>99</v>
      </c>
      <c r="AF19" s="204">
        <v>0</v>
      </c>
      <c r="AG19" s="204"/>
      <c r="AH19" s="204"/>
      <c r="AI19" s="204"/>
      <c r="AJ19" s="204"/>
      <c r="AK19" s="204"/>
      <c r="AL19" s="204"/>
      <c r="AM19" s="204"/>
      <c r="AN19" s="204"/>
      <c r="AO19" s="204"/>
      <c r="AP19" s="204"/>
      <c r="AQ19" s="204"/>
      <c r="AR19" s="204"/>
      <c r="AS19" s="204"/>
      <c r="AT19" s="204"/>
      <c r="AU19" s="204"/>
      <c r="AV19" s="204"/>
      <c r="AW19" s="204"/>
      <c r="AX19" s="204"/>
      <c r="AY19" s="204"/>
      <c r="AZ19" s="204"/>
      <c r="BA19" s="204"/>
      <c r="BB19" s="204"/>
      <c r="BC19" s="204"/>
      <c r="BD19" s="204"/>
      <c r="BE19" s="204"/>
      <c r="BF19" s="204"/>
      <c r="BG19" s="204"/>
      <c r="BH19" s="204"/>
    </row>
    <row r="20" spans="1:60" outlineLevel="1" x14ac:dyDescent="0.2">
      <c r="A20" s="205">
        <v>7</v>
      </c>
      <c r="B20" s="211" t="s">
        <v>113</v>
      </c>
      <c r="C20" s="256" t="s">
        <v>114</v>
      </c>
      <c r="D20" s="213" t="s">
        <v>105</v>
      </c>
      <c r="E20" s="220">
        <v>104</v>
      </c>
      <c r="F20" s="223">
        <f>H20+J20</f>
        <v>0</v>
      </c>
      <c r="G20" s="224">
        <f>ROUND(E20*F20,2)</f>
        <v>0</v>
      </c>
      <c r="H20" s="224"/>
      <c r="I20" s="224">
        <f>ROUND(E20*H20,2)</f>
        <v>0</v>
      </c>
      <c r="J20" s="224"/>
      <c r="K20" s="224">
        <f>ROUND(E20*J20,2)</f>
        <v>0</v>
      </c>
      <c r="L20" s="224">
        <v>21</v>
      </c>
      <c r="M20" s="224">
        <f>G20*(1+L20/100)</f>
        <v>0</v>
      </c>
      <c r="N20" s="214">
        <v>0</v>
      </c>
      <c r="O20" s="214">
        <f>ROUND(E20*N20,5)</f>
        <v>0</v>
      </c>
      <c r="P20" s="214">
        <v>0</v>
      </c>
      <c r="Q20" s="214">
        <f>ROUND(E20*P20,5)</f>
        <v>0</v>
      </c>
      <c r="R20" s="214"/>
      <c r="S20" s="214"/>
      <c r="T20" s="215">
        <v>9.7000000000000003E-2</v>
      </c>
      <c r="U20" s="214">
        <f>ROUND(E20*T20,2)</f>
        <v>10.09</v>
      </c>
      <c r="V20" s="204"/>
      <c r="W20" s="204"/>
      <c r="X20" s="204"/>
      <c r="Y20" s="204"/>
      <c r="Z20" s="204"/>
      <c r="AA20" s="204"/>
      <c r="AB20" s="204"/>
      <c r="AC20" s="204"/>
      <c r="AD20" s="204"/>
      <c r="AE20" s="204" t="s">
        <v>94</v>
      </c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  <c r="AZ20" s="204"/>
      <c r="BA20" s="204"/>
      <c r="BB20" s="204"/>
      <c r="BC20" s="204"/>
      <c r="BD20" s="204"/>
      <c r="BE20" s="204"/>
      <c r="BF20" s="204"/>
      <c r="BG20" s="204"/>
      <c r="BH20" s="204"/>
    </row>
    <row r="21" spans="1:60" outlineLevel="1" x14ac:dyDescent="0.2">
      <c r="A21" s="205">
        <v>8</v>
      </c>
      <c r="B21" s="211" t="s">
        <v>115</v>
      </c>
      <c r="C21" s="256" t="s">
        <v>116</v>
      </c>
      <c r="D21" s="213" t="s">
        <v>117</v>
      </c>
      <c r="E21" s="220">
        <v>6.24</v>
      </c>
      <c r="F21" s="223">
        <f>H21+J21</f>
        <v>0</v>
      </c>
      <c r="G21" s="224">
        <f>ROUND(E21*F21,2)</f>
        <v>0</v>
      </c>
      <c r="H21" s="224"/>
      <c r="I21" s="224">
        <f>ROUND(E21*H21,2)</f>
        <v>0</v>
      </c>
      <c r="J21" s="224"/>
      <c r="K21" s="224">
        <f>ROUND(E21*J21,2)</f>
        <v>0</v>
      </c>
      <c r="L21" s="224">
        <v>21</v>
      </c>
      <c r="M21" s="224">
        <f>G21*(1+L21/100)</f>
        <v>0</v>
      </c>
      <c r="N21" s="214">
        <v>1E-3</v>
      </c>
      <c r="O21" s="214">
        <f>ROUND(E21*N21,5)</f>
        <v>6.2399999999999999E-3</v>
      </c>
      <c r="P21" s="214">
        <v>0</v>
      </c>
      <c r="Q21" s="214">
        <f>ROUND(E21*P21,5)</f>
        <v>0</v>
      </c>
      <c r="R21" s="214"/>
      <c r="S21" s="214"/>
      <c r="T21" s="215">
        <v>0</v>
      </c>
      <c r="U21" s="214">
        <f>ROUND(E21*T21,2)</f>
        <v>0</v>
      </c>
      <c r="V21" s="204"/>
      <c r="W21" s="204"/>
      <c r="X21" s="204"/>
      <c r="Y21" s="204"/>
      <c r="Z21" s="204"/>
      <c r="AA21" s="204"/>
      <c r="AB21" s="204"/>
      <c r="AC21" s="204"/>
      <c r="AD21" s="204"/>
      <c r="AE21" s="204" t="s">
        <v>118</v>
      </c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4"/>
      <c r="BA21" s="204"/>
      <c r="BB21" s="204"/>
      <c r="BC21" s="204"/>
      <c r="BD21" s="204"/>
      <c r="BE21" s="204"/>
      <c r="BF21" s="204"/>
      <c r="BG21" s="204"/>
      <c r="BH21" s="204"/>
    </row>
    <row r="22" spans="1:60" outlineLevel="1" x14ac:dyDescent="0.2">
      <c r="A22" s="205"/>
      <c r="B22" s="211"/>
      <c r="C22" s="257" t="s">
        <v>119</v>
      </c>
      <c r="D22" s="216"/>
      <c r="E22" s="221">
        <v>6.24</v>
      </c>
      <c r="F22" s="224"/>
      <c r="G22" s="224"/>
      <c r="H22" s="224"/>
      <c r="I22" s="224"/>
      <c r="J22" s="224"/>
      <c r="K22" s="224"/>
      <c r="L22" s="224"/>
      <c r="M22" s="224"/>
      <c r="N22" s="214"/>
      <c r="O22" s="214"/>
      <c r="P22" s="214"/>
      <c r="Q22" s="214"/>
      <c r="R22" s="214"/>
      <c r="S22" s="214"/>
      <c r="T22" s="215"/>
      <c r="U22" s="214"/>
      <c r="V22" s="204"/>
      <c r="W22" s="204"/>
      <c r="X22" s="204"/>
      <c r="Y22" s="204"/>
      <c r="Z22" s="204"/>
      <c r="AA22" s="204"/>
      <c r="AB22" s="204"/>
      <c r="AC22" s="204"/>
      <c r="AD22" s="204"/>
      <c r="AE22" s="204" t="s">
        <v>99</v>
      </c>
      <c r="AF22" s="204">
        <v>0</v>
      </c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4"/>
      <c r="BF22" s="204"/>
      <c r="BG22" s="204"/>
      <c r="BH22" s="204"/>
    </row>
    <row r="23" spans="1:60" x14ac:dyDescent="0.2">
      <c r="A23" s="206" t="s">
        <v>89</v>
      </c>
      <c r="B23" s="212" t="s">
        <v>56</v>
      </c>
      <c r="C23" s="258" t="s">
        <v>57</v>
      </c>
      <c r="D23" s="217"/>
      <c r="E23" s="222"/>
      <c r="F23" s="225"/>
      <c r="G23" s="225">
        <f>SUMIF(AE24:AE30,"&lt;&gt;NOR",G24:G30)</f>
        <v>0</v>
      </c>
      <c r="H23" s="225"/>
      <c r="I23" s="225">
        <f>SUM(I24:I30)</f>
        <v>0</v>
      </c>
      <c r="J23" s="225"/>
      <c r="K23" s="225">
        <f>SUM(K24:K30)</f>
        <v>0</v>
      </c>
      <c r="L23" s="225"/>
      <c r="M23" s="225">
        <f>SUM(M24:M30)</f>
        <v>0</v>
      </c>
      <c r="N23" s="218"/>
      <c r="O23" s="218">
        <f>SUM(O24:O30)</f>
        <v>122.97014000000001</v>
      </c>
      <c r="P23" s="218"/>
      <c r="Q23" s="218">
        <f>SUM(Q24:Q30)</f>
        <v>0</v>
      </c>
      <c r="R23" s="218"/>
      <c r="S23" s="218"/>
      <c r="T23" s="219"/>
      <c r="U23" s="218">
        <f>SUM(U24:U30)</f>
        <v>101.73</v>
      </c>
      <c r="AE23" t="s">
        <v>90</v>
      </c>
    </row>
    <row r="24" spans="1:60" ht="22.5" outlineLevel="1" x14ac:dyDescent="0.2">
      <c r="A24" s="205">
        <v>9</v>
      </c>
      <c r="B24" s="211" t="s">
        <v>120</v>
      </c>
      <c r="C24" s="256" t="s">
        <v>121</v>
      </c>
      <c r="D24" s="213" t="s">
        <v>105</v>
      </c>
      <c r="E24" s="220">
        <v>85</v>
      </c>
      <c r="F24" s="223">
        <f>H24+J24</f>
        <v>0</v>
      </c>
      <c r="G24" s="224">
        <f>ROUND(E24*F24,2)</f>
        <v>0</v>
      </c>
      <c r="H24" s="224"/>
      <c r="I24" s="224">
        <f>ROUND(E24*H24,2)</f>
        <v>0</v>
      </c>
      <c r="J24" s="224"/>
      <c r="K24" s="224">
        <f>ROUND(E24*J24,2)</f>
        <v>0</v>
      </c>
      <c r="L24" s="224">
        <v>21</v>
      </c>
      <c r="M24" s="224">
        <f>G24*(1+L24/100)</f>
        <v>0</v>
      </c>
      <c r="N24" s="214">
        <v>0.46</v>
      </c>
      <c r="O24" s="214">
        <f>ROUND(E24*N24,5)</f>
        <v>39.1</v>
      </c>
      <c r="P24" s="214">
        <v>0</v>
      </c>
      <c r="Q24" s="214">
        <f>ROUND(E24*P24,5)</f>
        <v>0</v>
      </c>
      <c r="R24" s="214"/>
      <c r="S24" s="214"/>
      <c r="T24" s="215">
        <v>2.9000000000000001E-2</v>
      </c>
      <c r="U24" s="214">
        <f>ROUND(E24*T24,2)</f>
        <v>2.4700000000000002</v>
      </c>
      <c r="V24" s="204"/>
      <c r="W24" s="204"/>
      <c r="X24" s="204"/>
      <c r="Y24" s="204"/>
      <c r="Z24" s="204"/>
      <c r="AA24" s="204"/>
      <c r="AB24" s="204"/>
      <c r="AC24" s="204"/>
      <c r="AD24" s="204"/>
      <c r="AE24" s="204" t="s">
        <v>94</v>
      </c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</row>
    <row r="25" spans="1:60" ht="22.5" outlineLevel="1" x14ac:dyDescent="0.2">
      <c r="A25" s="205">
        <v>10</v>
      </c>
      <c r="B25" s="211" t="s">
        <v>122</v>
      </c>
      <c r="C25" s="256" t="s">
        <v>123</v>
      </c>
      <c r="D25" s="213" t="s">
        <v>105</v>
      </c>
      <c r="E25" s="220">
        <v>76</v>
      </c>
      <c r="F25" s="223">
        <f>H25+J25</f>
        <v>0</v>
      </c>
      <c r="G25" s="224">
        <f>ROUND(E25*F25,2)</f>
        <v>0</v>
      </c>
      <c r="H25" s="224"/>
      <c r="I25" s="224">
        <f>ROUND(E25*H25,2)</f>
        <v>0</v>
      </c>
      <c r="J25" s="224"/>
      <c r="K25" s="224">
        <f>ROUND(E25*J25,2)</f>
        <v>0</v>
      </c>
      <c r="L25" s="224">
        <v>21</v>
      </c>
      <c r="M25" s="224">
        <f>G25*(1+L25/100)</f>
        <v>0</v>
      </c>
      <c r="N25" s="214">
        <v>0.46</v>
      </c>
      <c r="O25" s="214">
        <f>ROUND(E25*N25,5)</f>
        <v>34.96</v>
      </c>
      <c r="P25" s="214">
        <v>0</v>
      </c>
      <c r="Q25" s="214">
        <f>ROUND(E25*P25,5)</f>
        <v>0</v>
      </c>
      <c r="R25" s="214"/>
      <c r="S25" s="214"/>
      <c r="T25" s="215">
        <v>2.9000000000000001E-2</v>
      </c>
      <c r="U25" s="214">
        <f>ROUND(E25*T25,2)</f>
        <v>2.2000000000000002</v>
      </c>
      <c r="V25" s="204"/>
      <c r="W25" s="204"/>
      <c r="X25" s="204"/>
      <c r="Y25" s="204"/>
      <c r="Z25" s="204"/>
      <c r="AA25" s="204"/>
      <c r="AB25" s="204"/>
      <c r="AC25" s="204"/>
      <c r="AD25" s="204"/>
      <c r="AE25" s="204" t="s">
        <v>94</v>
      </c>
      <c r="AF25" s="204"/>
      <c r="AG25" s="204"/>
      <c r="AH25" s="204"/>
      <c r="AI25" s="204"/>
      <c r="AJ25" s="204"/>
      <c r="AK25" s="204"/>
      <c r="AL25" s="204"/>
      <c r="AM25" s="204"/>
      <c r="AN25" s="204"/>
      <c r="AO25" s="204"/>
      <c r="AP25" s="204"/>
      <c r="AQ25" s="204"/>
      <c r="AR25" s="204"/>
      <c r="AS25" s="204"/>
      <c r="AT25" s="204"/>
      <c r="AU25" s="204"/>
      <c r="AV25" s="204"/>
      <c r="AW25" s="204"/>
      <c r="AX25" s="204"/>
      <c r="AY25" s="204"/>
      <c r="AZ25" s="204"/>
      <c r="BA25" s="204"/>
      <c r="BB25" s="204"/>
      <c r="BC25" s="204"/>
      <c r="BD25" s="204"/>
      <c r="BE25" s="204"/>
      <c r="BF25" s="204"/>
      <c r="BG25" s="204"/>
      <c r="BH25" s="204"/>
    </row>
    <row r="26" spans="1:60" ht="22.5" outlineLevel="1" x14ac:dyDescent="0.2">
      <c r="A26" s="205">
        <v>11</v>
      </c>
      <c r="B26" s="211" t="s">
        <v>124</v>
      </c>
      <c r="C26" s="256" t="s">
        <v>125</v>
      </c>
      <c r="D26" s="213" t="s">
        <v>105</v>
      </c>
      <c r="E26" s="220">
        <v>21</v>
      </c>
      <c r="F26" s="223">
        <f>H26+J26</f>
        <v>0</v>
      </c>
      <c r="G26" s="224">
        <f>ROUND(E26*F26,2)</f>
        <v>0</v>
      </c>
      <c r="H26" s="224"/>
      <c r="I26" s="224">
        <f>ROUND(E26*H26,2)</f>
        <v>0</v>
      </c>
      <c r="J26" s="224"/>
      <c r="K26" s="224">
        <f>ROUND(E26*J26,2)</f>
        <v>0</v>
      </c>
      <c r="L26" s="224">
        <v>21</v>
      </c>
      <c r="M26" s="224">
        <f>G26*(1+L26/100)</f>
        <v>0</v>
      </c>
      <c r="N26" s="214">
        <v>0.46206000000000003</v>
      </c>
      <c r="O26" s="214">
        <f>ROUND(E26*N26,5)</f>
        <v>9.7032600000000002</v>
      </c>
      <c r="P26" s="214">
        <v>0</v>
      </c>
      <c r="Q26" s="214">
        <f>ROUND(E26*P26,5)</f>
        <v>0</v>
      </c>
      <c r="R26" s="214"/>
      <c r="S26" s="214"/>
      <c r="T26" s="215">
        <v>0.25</v>
      </c>
      <c r="U26" s="214">
        <f>ROUND(E26*T26,2)</f>
        <v>5.25</v>
      </c>
      <c r="V26" s="204"/>
      <c r="W26" s="204"/>
      <c r="X26" s="204"/>
      <c r="Y26" s="204"/>
      <c r="Z26" s="204"/>
      <c r="AA26" s="204"/>
      <c r="AB26" s="204"/>
      <c r="AC26" s="204"/>
      <c r="AD26" s="204"/>
      <c r="AE26" s="204" t="s">
        <v>94</v>
      </c>
      <c r="AF26" s="204"/>
      <c r="AG26" s="204"/>
      <c r="AH26" s="204"/>
      <c r="AI26" s="204"/>
      <c r="AJ26" s="204"/>
      <c r="AK26" s="204"/>
      <c r="AL26" s="204"/>
      <c r="AM26" s="204"/>
      <c r="AN26" s="204"/>
      <c r="AO26" s="204"/>
      <c r="AP26" s="204"/>
      <c r="AQ26" s="204"/>
      <c r="AR26" s="204"/>
      <c r="AS26" s="204"/>
      <c r="AT26" s="204"/>
      <c r="AU26" s="204"/>
      <c r="AV26" s="204"/>
      <c r="AW26" s="204"/>
      <c r="AX26" s="204"/>
      <c r="AY26" s="204"/>
      <c r="AZ26" s="204"/>
      <c r="BA26" s="204"/>
      <c r="BB26" s="204"/>
      <c r="BC26" s="204"/>
      <c r="BD26" s="204"/>
      <c r="BE26" s="204"/>
      <c r="BF26" s="204"/>
      <c r="BG26" s="204"/>
      <c r="BH26" s="204"/>
    </row>
    <row r="27" spans="1:60" outlineLevel="1" x14ac:dyDescent="0.2">
      <c r="A27" s="205"/>
      <c r="B27" s="211"/>
      <c r="C27" s="257" t="s">
        <v>126</v>
      </c>
      <c r="D27" s="216"/>
      <c r="E27" s="221">
        <v>21</v>
      </c>
      <c r="F27" s="224"/>
      <c r="G27" s="224"/>
      <c r="H27" s="224"/>
      <c r="I27" s="224"/>
      <c r="J27" s="224"/>
      <c r="K27" s="224"/>
      <c r="L27" s="224"/>
      <c r="M27" s="224"/>
      <c r="N27" s="214"/>
      <c r="O27" s="214"/>
      <c r="P27" s="214"/>
      <c r="Q27" s="214"/>
      <c r="R27" s="214"/>
      <c r="S27" s="214"/>
      <c r="T27" s="215"/>
      <c r="U27" s="214"/>
      <c r="V27" s="204"/>
      <c r="W27" s="204"/>
      <c r="X27" s="204"/>
      <c r="Y27" s="204"/>
      <c r="Z27" s="204"/>
      <c r="AA27" s="204"/>
      <c r="AB27" s="204"/>
      <c r="AC27" s="204"/>
      <c r="AD27" s="204"/>
      <c r="AE27" s="204" t="s">
        <v>99</v>
      </c>
      <c r="AF27" s="204">
        <v>0</v>
      </c>
      <c r="AG27" s="204"/>
      <c r="AH27" s="204"/>
      <c r="AI27" s="204"/>
      <c r="AJ27" s="204"/>
      <c r="AK27" s="204"/>
      <c r="AL27" s="204"/>
      <c r="AM27" s="204"/>
      <c r="AN27" s="204"/>
      <c r="AO27" s="204"/>
      <c r="AP27" s="204"/>
      <c r="AQ27" s="204"/>
      <c r="AR27" s="204"/>
      <c r="AS27" s="204"/>
      <c r="AT27" s="204"/>
      <c r="AU27" s="204"/>
      <c r="AV27" s="204"/>
      <c r="AW27" s="204"/>
      <c r="AX27" s="204"/>
      <c r="AY27" s="204"/>
      <c r="AZ27" s="204"/>
      <c r="BA27" s="204"/>
      <c r="BB27" s="204"/>
      <c r="BC27" s="204"/>
      <c r="BD27" s="204"/>
      <c r="BE27" s="204"/>
      <c r="BF27" s="204"/>
      <c r="BG27" s="204"/>
      <c r="BH27" s="204"/>
    </row>
    <row r="28" spans="1:60" outlineLevel="1" x14ac:dyDescent="0.2">
      <c r="A28" s="205">
        <v>12</v>
      </c>
      <c r="B28" s="211" t="s">
        <v>127</v>
      </c>
      <c r="C28" s="256" t="s">
        <v>128</v>
      </c>
      <c r="D28" s="213" t="s">
        <v>105</v>
      </c>
      <c r="E28" s="220">
        <v>76</v>
      </c>
      <c r="F28" s="223">
        <f>H28+J28</f>
        <v>0</v>
      </c>
      <c r="G28" s="224">
        <f>ROUND(E28*F28,2)</f>
        <v>0</v>
      </c>
      <c r="H28" s="224"/>
      <c r="I28" s="224">
        <f>ROUND(E28*H28,2)</f>
        <v>0</v>
      </c>
      <c r="J28" s="224"/>
      <c r="K28" s="224">
        <f>ROUND(E28*J28,2)</f>
        <v>0</v>
      </c>
      <c r="L28" s="224">
        <v>21</v>
      </c>
      <c r="M28" s="224">
        <f>G28*(1+L28/100)</f>
        <v>0</v>
      </c>
      <c r="N28" s="214">
        <v>0.31387999999999999</v>
      </c>
      <c r="O28" s="214">
        <f>ROUND(E28*N28,5)</f>
        <v>23.854880000000001</v>
      </c>
      <c r="P28" s="214">
        <v>0</v>
      </c>
      <c r="Q28" s="214">
        <f>ROUND(E28*P28,5)</f>
        <v>0</v>
      </c>
      <c r="R28" s="214"/>
      <c r="S28" s="214"/>
      <c r="T28" s="215">
        <v>1.208</v>
      </c>
      <c r="U28" s="214">
        <f>ROUND(E28*T28,2)</f>
        <v>91.81</v>
      </c>
      <c r="V28" s="204"/>
      <c r="W28" s="204"/>
      <c r="X28" s="204"/>
      <c r="Y28" s="204"/>
      <c r="Z28" s="204"/>
      <c r="AA28" s="204"/>
      <c r="AB28" s="204"/>
      <c r="AC28" s="204"/>
      <c r="AD28" s="204"/>
      <c r="AE28" s="204" t="s">
        <v>94</v>
      </c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</row>
    <row r="29" spans="1:60" ht="22.5" outlineLevel="1" x14ac:dyDescent="0.2">
      <c r="A29" s="205">
        <v>13</v>
      </c>
      <c r="B29" s="211" t="s">
        <v>129</v>
      </c>
      <c r="C29" s="256" t="s">
        <v>130</v>
      </c>
      <c r="D29" s="213" t="s">
        <v>105</v>
      </c>
      <c r="E29" s="220">
        <v>76.760000000000005</v>
      </c>
      <c r="F29" s="223">
        <f>H29+J29</f>
        <v>0</v>
      </c>
      <c r="G29" s="224">
        <f>ROUND(E29*F29,2)</f>
        <v>0</v>
      </c>
      <c r="H29" s="224"/>
      <c r="I29" s="224">
        <f>ROUND(E29*H29,2)</f>
        <v>0</v>
      </c>
      <c r="J29" s="224"/>
      <c r="K29" s="224">
        <f>ROUND(E29*J29,2)</f>
        <v>0</v>
      </c>
      <c r="L29" s="224">
        <v>21</v>
      </c>
      <c r="M29" s="224">
        <f>G29*(1+L29/100)</f>
        <v>0</v>
      </c>
      <c r="N29" s="214">
        <v>0.2</v>
      </c>
      <c r="O29" s="214">
        <f>ROUND(E29*N29,5)</f>
        <v>15.352</v>
      </c>
      <c r="P29" s="214">
        <v>0</v>
      </c>
      <c r="Q29" s="214">
        <f>ROUND(E29*P29,5)</f>
        <v>0</v>
      </c>
      <c r="R29" s="214"/>
      <c r="S29" s="214"/>
      <c r="T29" s="215">
        <v>0</v>
      </c>
      <c r="U29" s="214">
        <f>ROUND(E29*T29,2)</f>
        <v>0</v>
      </c>
      <c r="V29" s="204"/>
      <c r="W29" s="204"/>
      <c r="X29" s="204"/>
      <c r="Y29" s="204"/>
      <c r="Z29" s="204"/>
      <c r="AA29" s="204"/>
      <c r="AB29" s="204"/>
      <c r="AC29" s="204"/>
      <c r="AD29" s="204"/>
      <c r="AE29" s="204" t="s">
        <v>118</v>
      </c>
      <c r="AF29" s="204"/>
      <c r="AG29" s="204"/>
      <c r="AH29" s="204"/>
      <c r="AI29" s="204"/>
      <c r="AJ29" s="204"/>
      <c r="AK29" s="204"/>
      <c r="AL29" s="204"/>
      <c r="AM29" s="204"/>
      <c r="AN29" s="204"/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4"/>
      <c r="BE29" s="204"/>
      <c r="BF29" s="204"/>
      <c r="BG29" s="204"/>
      <c r="BH29" s="204"/>
    </row>
    <row r="30" spans="1:60" outlineLevel="1" x14ac:dyDescent="0.2">
      <c r="A30" s="205"/>
      <c r="B30" s="211"/>
      <c r="C30" s="257" t="s">
        <v>131</v>
      </c>
      <c r="D30" s="216"/>
      <c r="E30" s="221">
        <v>76.760000000000005</v>
      </c>
      <c r="F30" s="224"/>
      <c r="G30" s="224"/>
      <c r="H30" s="224"/>
      <c r="I30" s="224"/>
      <c r="J30" s="224"/>
      <c r="K30" s="224"/>
      <c r="L30" s="224"/>
      <c r="M30" s="224"/>
      <c r="N30" s="214"/>
      <c r="O30" s="214"/>
      <c r="P30" s="214"/>
      <c r="Q30" s="214"/>
      <c r="R30" s="214"/>
      <c r="S30" s="214"/>
      <c r="T30" s="215"/>
      <c r="U30" s="214"/>
      <c r="V30" s="204"/>
      <c r="W30" s="204"/>
      <c r="X30" s="204"/>
      <c r="Y30" s="204"/>
      <c r="Z30" s="204"/>
      <c r="AA30" s="204"/>
      <c r="AB30" s="204"/>
      <c r="AC30" s="204"/>
      <c r="AD30" s="204"/>
      <c r="AE30" s="204" t="s">
        <v>99</v>
      </c>
      <c r="AF30" s="204">
        <v>0</v>
      </c>
      <c r="AG30" s="204"/>
      <c r="AH30" s="204"/>
      <c r="AI30" s="204"/>
      <c r="AJ30" s="204"/>
      <c r="AK30" s="204"/>
      <c r="AL30" s="204"/>
      <c r="AM30" s="204"/>
      <c r="AN30" s="204"/>
      <c r="AO30" s="204"/>
      <c r="AP30" s="204"/>
      <c r="AQ30" s="204"/>
      <c r="AR30" s="204"/>
      <c r="AS30" s="204"/>
      <c r="AT30" s="204"/>
      <c r="AU30" s="204"/>
      <c r="AV30" s="204"/>
      <c r="AW30" s="204"/>
      <c r="AX30" s="204"/>
      <c r="AY30" s="204"/>
      <c r="AZ30" s="204"/>
      <c r="BA30" s="204"/>
      <c r="BB30" s="204"/>
      <c r="BC30" s="204"/>
      <c r="BD30" s="204"/>
      <c r="BE30" s="204"/>
      <c r="BF30" s="204"/>
      <c r="BG30" s="204"/>
      <c r="BH30" s="204"/>
    </row>
    <row r="31" spans="1:60" x14ac:dyDescent="0.2">
      <c r="A31" s="206" t="s">
        <v>89</v>
      </c>
      <c r="B31" s="212" t="s">
        <v>58</v>
      </c>
      <c r="C31" s="258" t="s">
        <v>59</v>
      </c>
      <c r="D31" s="217"/>
      <c r="E31" s="222"/>
      <c r="F31" s="225"/>
      <c r="G31" s="225">
        <f>SUMIF(AE32:AE35,"&lt;&gt;NOR",G32:G35)</f>
        <v>0</v>
      </c>
      <c r="H31" s="225"/>
      <c r="I31" s="225">
        <f>SUM(I32:I35)</f>
        <v>0</v>
      </c>
      <c r="J31" s="225"/>
      <c r="K31" s="225">
        <f>SUM(K32:K35)</f>
        <v>0</v>
      </c>
      <c r="L31" s="225"/>
      <c r="M31" s="225">
        <f>SUM(M32:M35)</f>
        <v>0</v>
      </c>
      <c r="N31" s="218"/>
      <c r="O31" s="218">
        <f>SUM(O32:O35)</f>
        <v>12.986139999999999</v>
      </c>
      <c r="P31" s="218"/>
      <c r="Q31" s="218">
        <f>SUM(Q32:Q35)</f>
        <v>0</v>
      </c>
      <c r="R31" s="218"/>
      <c r="S31" s="218"/>
      <c r="T31" s="219"/>
      <c r="U31" s="218">
        <f>SUM(U32:U35)</f>
        <v>12.59</v>
      </c>
      <c r="AE31" t="s">
        <v>90</v>
      </c>
    </row>
    <row r="32" spans="1:60" ht="33.75" outlineLevel="1" x14ac:dyDescent="0.2">
      <c r="A32" s="205">
        <v>14</v>
      </c>
      <c r="B32" s="211" t="s">
        <v>132</v>
      </c>
      <c r="C32" s="256" t="s">
        <v>133</v>
      </c>
      <c r="D32" s="213" t="s">
        <v>93</v>
      </c>
      <c r="E32" s="220">
        <v>10.3</v>
      </c>
      <c r="F32" s="223">
        <f>H32+J32</f>
        <v>0</v>
      </c>
      <c r="G32" s="224">
        <f>ROUND(E32*F32,2)</f>
        <v>0</v>
      </c>
      <c r="H32" s="224"/>
      <c r="I32" s="224">
        <f>ROUND(E32*H32,2)</f>
        <v>0</v>
      </c>
      <c r="J32" s="224"/>
      <c r="K32" s="224">
        <f>ROUND(E32*J32,2)</f>
        <v>0</v>
      </c>
      <c r="L32" s="224">
        <v>21</v>
      </c>
      <c r="M32" s="224">
        <f>G32*(1+L32/100)</f>
        <v>0</v>
      </c>
      <c r="N32" s="214">
        <v>0.19520000000000001</v>
      </c>
      <c r="O32" s="214">
        <f>ROUND(E32*N32,5)</f>
        <v>2.0105599999999999</v>
      </c>
      <c r="P32" s="214">
        <v>0</v>
      </c>
      <c r="Q32" s="214">
        <f>ROUND(E32*P32,5)</f>
        <v>0</v>
      </c>
      <c r="R32" s="214"/>
      <c r="S32" s="214"/>
      <c r="T32" s="215">
        <v>0.27200000000000002</v>
      </c>
      <c r="U32" s="214">
        <f>ROUND(E32*T32,2)</f>
        <v>2.8</v>
      </c>
      <c r="V32" s="204"/>
      <c r="W32" s="204"/>
      <c r="X32" s="204"/>
      <c r="Y32" s="204"/>
      <c r="Z32" s="204"/>
      <c r="AA32" s="204"/>
      <c r="AB32" s="204"/>
      <c r="AC32" s="204"/>
      <c r="AD32" s="204"/>
      <c r="AE32" s="204" t="s">
        <v>94</v>
      </c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</row>
    <row r="33" spans="1:60" ht="45" outlineLevel="1" x14ac:dyDescent="0.2">
      <c r="A33" s="205">
        <v>15</v>
      </c>
      <c r="B33" s="211" t="s">
        <v>134</v>
      </c>
      <c r="C33" s="256" t="s">
        <v>135</v>
      </c>
      <c r="D33" s="213" t="s">
        <v>93</v>
      </c>
      <c r="E33" s="220">
        <v>2</v>
      </c>
      <c r="F33" s="223">
        <f>H33+J33</f>
        <v>0</v>
      </c>
      <c r="G33" s="224">
        <f>ROUND(E33*F33,2)</f>
        <v>0</v>
      </c>
      <c r="H33" s="224"/>
      <c r="I33" s="224">
        <f>ROUND(E33*H33,2)</f>
        <v>0</v>
      </c>
      <c r="J33" s="224"/>
      <c r="K33" s="224">
        <f>ROUND(E33*J33,2)</f>
        <v>0</v>
      </c>
      <c r="L33" s="224">
        <v>21</v>
      </c>
      <c r="M33" s="224">
        <f>G33*(1+L33/100)</f>
        <v>0</v>
      </c>
      <c r="N33" s="214">
        <v>0.21115999999999999</v>
      </c>
      <c r="O33" s="214">
        <f>ROUND(E33*N33,5)</f>
        <v>0.42231999999999997</v>
      </c>
      <c r="P33" s="214">
        <v>0</v>
      </c>
      <c r="Q33" s="214">
        <f>ROUND(E33*P33,5)</f>
        <v>0</v>
      </c>
      <c r="R33" s="214"/>
      <c r="S33" s="214"/>
      <c r="T33" s="215">
        <v>0.27200000000000002</v>
      </c>
      <c r="U33" s="214">
        <f>ROUND(E33*T33,2)</f>
        <v>0.54</v>
      </c>
      <c r="V33" s="204"/>
      <c r="W33" s="204"/>
      <c r="X33" s="204"/>
      <c r="Y33" s="204"/>
      <c r="Z33" s="204"/>
      <c r="AA33" s="204"/>
      <c r="AB33" s="204"/>
      <c r="AC33" s="204"/>
      <c r="AD33" s="204"/>
      <c r="AE33" s="204" t="s">
        <v>94</v>
      </c>
      <c r="AF33" s="204"/>
      <c r="AG33" s="204"/>
      <c r="AH33" s="204"/>
      <c r="AI33" s="204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204"/>
      <c r="BB33" s="204"/>
      <c r="BC33" s="204"/>
      <c r="BD33" s="204"/>
      <c r="BE33" s="204"/>
      <c r="BF33" s="204"/>
      <c r="BG33" s="204"/>
      <c r="BH33" s="204"/>
    </row>
    <row r="34" spans="1:60" ht="33.75" outlineLevel="1" x14ac:dyDescent="0.2">
      <c r="A34" s="205">
        <v>16</v>
      </c>
      <c r="B34" s="211" t="s">
        <v>136</v>
      </c>
      <c r="C34" s="256" t="s">
        <v>137</v>
      </c>
      <c r="D34" s="213" t="s">
        <v>93</v>
      </c>
      <c r="E34" s="220">
        <v>34</v>
      </c>
      <c r="F34" s="223">
        <f>H34+J34</f>
        <v>0</v>
      </c>
      <c r="G34" s="224">
        <f>ROUND(E34*F34,2)</f>
        <v>0</v>
      </c>
      <c r="H34" s="224"/>
      <c r="I34" s="224">
        <f>ROUND(E34*H34,2)</f>
        <v>0</v>
      </c>
      <c r="J34" s="224"/>
      <c r="K34" s="224">
        <f>ROUND(E34*J34,2)</f>
        <v>0</v>
      </c>
      <c r="L34" s="224">
        <v>21</v>
      </c>
      <c r="M34" s="224">
        <f>G34*(1+L34/100)</f>
        <v>0</v>
      </c>
      <c r="N34" s="214">
        <v>0.31039</v>
      </c>
      <c r="O34" s="214">
        <f>ROUND(E34*N34,5)</f>
        <v>10.55326</v>
      </c>
      <c r="P34" s="214">
        <v>0</v>
      </c>
      <c r="Q34" s="214">
        <f>ROUND(E34*P34,5)</f>
        <v>0</v>
      </c>
      <c r="R34" s="214"/>
      <c r="S34" s="214"/>
      <c r="T34" s="215">
        <v>0.27200000000000002</v>
      </c>
      <c r="U34" s="214">
        <f>ROUND(E34*T34,2)</f>
        <v>9.25</v>
      </c>
      <c r="V34" s="204"/>
      <c r="W34" s="204"/>
      <c r="X34" s="204"/>
      <c r="Y34" s="204"/>
      <c r="Z34" s="204"/>
      <c r="AA34" s="204"/>
      <c r="AB34" s="204"/>
      <c r="AC34" s="204"/>
      <c r="AD34" s="204"/>
      <c r="AE34" s="204" t="s">
        <v>94</v>
      </c>
      <c r="AF34" s="204"/>
      <c r="AG34" s="204"/>
      <c r="AH34" s="204"/>
      <c r="AI34" s="204"/>
      <c r="AJ34" s="204"/>
      <c r="AK34" s="204"/>
      <c r="AL34" s="204"/>
      <c r="AM34" s="204"/>
      <c r="AN34" s="204"/>
      <c r="AO34" s="204"/>
      <c r="AP34" s="204"/>
      <c r="AQ34" s="204"/>
      <c r="AR34" s="204"/>
      <c r="AS34" s="204"/>
      <c r="AT34" s="204"/>
      <c r="AU34" s="204"/>
      <c r="AV34" s="204"/>
      <c r="AW34" s="204"/>
      <c r="AX34" s="204"/>
      <c r="AY34" s="204"/>
      <c r="AZ34" s="204"/>
      <c r="BA34" s="204"/>
      <c r="BB34" s="204"/>
      <c r="BC34" s="204"/>
      <c r="BD34" s="204"/>
      <c r="BE34" s="204"/>
      <c r="BF34" s="204"/>
      <c r="BG34" s="204"/>
      <c r="BH34" s="204"/>
    </row>
    <row r="35" spans="1:60" outlineLevel="1" x14ac:dyDescent="0.2">
      <c r="A35" s="205"/>
      <c r="B35" s="211"/>
      <c r="C35" s="257" t="s">
        <v>138</v>
      </c>
      <c r="D35" s="216"/>
      <c r="E35" s="221">
        <v>34</v>
      </c>
      <c r="F35" s="224"/>
      <c r="G35" s="224"/>
      <c r="H35" s="224"/>
      <c r="I35" s="224"/>
      <c r="J35" s="224"/>
      <c r="K35" s="224"/>
      <c r="L35" s="224"/>
      <c r="M35" s="224"/>
      <c r="N35" s="214"/>
      <c r="O35" s="214"/>
      <c r="P35" s="214"/>
      <c r="Q35" s="214"/>
      <c r="R35" s="214"/>
      <c r="S35" s="214"/>
      <c r="T35" s="215"/>
      <c r="U35" s="214"/>
      <c r="V35" s="204"/>
      <c r="W35" s="204"/>
      <c r="X35" s="204"/>
      <c r="Y35" s="204"/>
      <c r="Z35" s="204"/>
      <c r="AA35" s="204"/>
      <c r="AB35" s="204"/>
      <c r="AC35" s="204"/>
      <c r="AD35" s="204"/>
      <c r="AE35" s="204" t="s">
        <v>99</v>
      </c>
      <c r="AF35" s="204">
        <v>0</v>
      </c>
      <c r="AG35" s="204"/>
      <c r="AH35" s="204"/>
      <c r="AI35" s="204"/>
      <c r="AJ35" s="204"/>
      <c r="AK35" s="204"/>
      <c r="AL35" s="204"/>
      <c r="AM35" s="204"/>
      <c r="AN35" s="204"/>
      <c r="AO35" s="204"/>
      <c r="AP35" s="204"/>
      <c r="AQ35" s="204"/>
      <c r="AR35" s="204"/>
      <c r="AS35" s="204"/>
      <c r="AT35" s="204"/>
      <c r="AU35" s="204"/>
      <c r="AV35" s="204"/>
      <c r="AW35" s="204"/>
      <c r="AX35" s="204"/>
      <c r="AY35" s="204"/>
      <c r="AZ35" s="204"/>
      <c r="BA35" s="204"/>
      <c r="BB35" s="204"/>
      <c r="BC35" s="204"/>
      <c r="BD35" s="204"/>
      <c r="BE35" s="204"/>
      <c r="BF35" s="204"/>
      <c r="BG35" s="204"/>
      <c r="BH35" s="204"/>
    </row>
    <row r="36" spans="1:60" x14ac:dyDescent="0.2">
      <c r="A36" s="206" t="s">
        <v>89</v>
      </c>
      <c r="B36" s="212" t="s">
        <v>60</v>
      </c>
      <c r="C36" s="258" t="s">
        <v>61</v>
      </c>
      <c r="D36" s="217"/>
      <c r="E36" s="222"/>
      <c r="F36" s="225"/>
      <c r="G36" s="225">
        <f>SUMIF(AE37:AE37,"&lt;&gt;NOR",G37:G37)</f>
        <v>0</v>
      </c>
      <c r="H36" s="225"/>
      <c r="I36" s="225">
        <f>SUM(I37:I37)</f>
        <v>0</v>
      </c>
      <c r="J36" s="225"/>
      <c r="K36" s="225">
        <f>SUM(K37:K37)</f>
        <v>0</v>
      </c>
      <c r="L36" s="225"/>
      <c r="M36" s="225">
        <f>SUM(M37:M37)</f>
        <v>0</v>
      </c>
      <c r="N36" s="218"/>
      <c r="O36" s="218">
        <f>SUM(O37:O37)</f>
        <v>0</v>
      </c>
      <c r="P36" s="218"/>
      <c r="Q36" s="218">
        <f>SUM(Q37:Q37)</f>
        <v>0</v>
      </c>
      <c r="R36" s="218"/>
      <c r="S36" s="218"/>
      <c r="T36" s="219"/>
      <c r="U36" s="218">
        <f>SUM(U37:U37)</f>
        <v>53.03</v>
      </c>
      <c r="AE36" t="s">
        <v>90</v>
      </c>
    </row>
    <row r="37" spans="1:60" outlineLevel="1" x14ac:dyDescent="0.2">
      <c r="A37" s="234">
        <v>17</v>
      </c>
      <c r="B37" s="235" t="s">
        <v>139</v>
      </c>
      <c r="C37" s="259" t="s">
        <v>140</v>
      </c>
      <c r="D37" s="236" t="s">
        <v>141</v>
      </c>
      <c r="E37" s="237">
        <v>135.96252000000001</v>
      </c>
      <c r="F37" s="238">
        <f>H37+J37</f>
        <v>0</v>
      </c>
      <c r="G37" s="239">
        <f>ROUND(E37*F37,2)</f>
        <v>0</v>
      </c>
      <c r="H37" s="239"/>
      <c r="I37" s="239">
        <f>ROUND(E37*H37,2)</f>
        <v>0</v>
      </c>
      <c r="J37" s="239"/>
      <c r="K37" s="239">
        <f>ROUND(E37*J37,2)</f>
        <v>0</v>
      </c>
      <c r="L37" s="239">
        <v>21</v>
      </c>
      <c r="M37" s="239">
        <f>G37*(1+L37/100)</f>
        <v>0</v>
      </c>
      <c r="N37" s="240">
        <v>0</v>
      </c>
      <c r="O37" s="240">
        <f>ROUND(E37*N37,5)</f>
        <v>0</v>
      </c>
      <c r="P37" s="240">
        <v>0</v>
      </c>
      <c r="Q37" s="240">
        <f>ROUND(E37*P37,5)</f>
        <v>0</v>
      </c>
      <c r="R37" s="240"/>
      <c r="S37" s="240"/>
      <c r="T37" s="241">
        <v>0.39</v>
      </c>
      <c r="U37" s="240">
        <f>ROUND(E37*T37,2)</f>
        <v>53.03</v>
      </c>
      <c r="V37" s="204"/>
      <c r="W37" s="204"/>
      <c r="X37" s="204"/>
      <c r="Y37" s="204"/>
      <c r="Z37" s="204"/>
      <c r="AA37" s="204"/>
      <c r="AB37" s="204"/>
      <c r="AC37" s="204"/>
      <c r="AD37" s="204"/>
      <c r="AE37" s="204" t="s">
        <v>142</v>
      </c>
      <c r="AF37" s="204"/>
      <c r="AG37" s="204"/>
      <c r="AH37" s="204"/>
      <c r="AI37" s="204"/>
      <c r="AJ37" s="204"/>
      <c r="AK37" s="204"/>
      <c r="AL37" s="204"/>
      <c r="AM37" s="204"/>
      <c r="AN37" s="204"/>
      <c r="AO37" s="204"/>
      <c r="AP37" s="204"/>
      <c r="AQ37" s="204"/>
      <c r="AR37" s="204"/>
      <c r="AS37" s="204"/>
      <c r="AT37" s="204"/>
      <c r="AU37" s="204"/>
      <c r="AV37" s="204"/>
      <c r="AW37" s="204"/>
      <c r="AX37" s="204"/>
      <c r="AY37" s="204"/>
      <c r="AZ37" s="204"/>
      <c r="BA37" s="204"/>
      <c r="BB37" s="204"/>
      <c r="BC37" s="204"/>
      <c r="BD37" s="204"/>
      <c r="BE37" s="204"/>
      <c r="BF37" s="204"/>
      <c r="BG37" s="204"/>
      <c r="BH37" s="204"/>
    </row>
    <row r="38" spans="1:60" x14ac:dyDescent="0.2">
      <c r="A38" s="6"/>
      <c r="B38" s="7" t="s">
        <v>143</v>
      </c>
      <c r="C38" s="260" t="s">
        <v>143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AC38">
        <v>12</v>
      </c>
      <c r="AD38">
        <v>21</v>
      </c>
    </row>
    <row r="39" spans="1:60" x14ac:dyDescent="0.2">
      <c r="A39" s="242"/>
      <c r="B39" s="243" t="s">
        <v>27</v>
      </c>
      <c r="C39" s="261" t="s">
        <v>143</v>
      </c>
      <c r="D39" s="244"/>
      <c r="E39" s="244"/>
      <c r="F39" s="244"/>
      <c r="G39" s="255">
        <f>G8+G23+G31+G36</f>
        <v>0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AC39">
        <f>SUMIF(L7:L37,AC38,G7:G37)</f>
        <v>0</v>
      </c>
      <c r="AD39">
        <f>SUMIF(L7:L37,AD38,G7:G37)</f>
        <v>0</v>
      </c>
      <c r="AE39" t="s">
        <v>144</v>
      </c>
    </row>
    <row r="40" spans="1:60" x14ac:dyDescent="0.2">
      <c r="A40" s="6"/>
      <c r="B40" s="7" t="s">
        <v>143</v>
      </c>
      <c r="C40" s="260" t="s">
        <v>143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60" x14ac:dyDescent="0.2">
      <c r="A41" s="6"/>
      <c r="B41" s="7" t="s">
        <v>143</v>
      </c>
      <c r="C41" s="260" t="s">
        <v>143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60" x14ac:dyDescent="0.2">
      <c r="A42" s="245" t="s">
        <v>145</v>
      </c>
      <c r="B42" s="245"/>
      <c r="C42" s="262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60" x14ac:dyDescent="0.2">
      <c r="A43" s="246"/>
      <c r="B43" s="247"/>
      <c r="C43" s="263"/>
      <c r="D43" s="247"/>
      <c r="E43" s="247"/>
      <c r="F43" s="247"/>
      <c r="G43" s="248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AE43" t="s">
        <v>146</v>
      </c>
    </row>
    <row r="44" spans="1:60" x14ac:dyDescent="0.2">
      <c r="A44" s="249"/>
      <c r="B44" s="250"/>
      <c r="C44" s="264"/>
      <c r="D44" s="250"/>
      <c r="E44" s="250"/>
      <c r="F44" s="250"/>
      <c r="G44" s="251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spans="1:60" x14ac:dyDescent="0.2">
      <c r="A45" s="249"/>
      <c r="B45" s="250"/>
      <c r="C45" s="264"/>
      <c r="D45" s="250"/>
      <c r="E45" s="250"/>
      <c r="F45" s="250"/>
      <c r="G45" s="251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1:60" x14ac:dyDescent="0.2">
      <c r="A46" s="249"/>
      <c r="B46" s="250"/>
      <c r="C46" s="264"/>
      <c r="D46" s="250"/>
      <c r="E46" s="250"/>
      <c r="F46" s="250"/>
      <c r="G46" s="251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spans="1:60" x14ac:dyDescent="0.2">
      <c r="A47" s="252"/>
      <c r="B47" s="253"/>
      <c r="C47" s="265"/>
      <c r="D47" s="253"/>
      <c r="E47" s="253"/>
      <c r="F47" s="253"/>
      <c r="G47" s="254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spans="1:60" x14ac:dyDescent="0.2">
      <c r="A48" s="6"/>
      <c r="B48" s="7" t="s">
        <v>143</v>
      </c>
      <c r="C48" s="260" t="s">
        <v>143</v>
      </c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3:31" x14ac:dyDescent="0.2">
      <c r="C49" s="266"/>
      <c r="AE49" t="s">
        <v>147</v>
      </c>
    </row>
  </sheetData>
  <mergeCells count="6">
    <mergeCell ref="A1:G1"/>
    <mergeCell ref="C2:G2"/>
    <mergeCell ref="C3:G3"/>
    <mergeCell ref="C4:G4"/>
    <mergeCell ref="A42:C42"/>
    <mergeCell ref="A43:G47"/>
  </mergeCells>
  <pageMargins left="0.39370078740157499" right="0.19685039370078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46</vt:i4>
      </vt:variant>
    </vt:vector>
  </HeadingPairs>
  <TitlesOfParts>
    <vt:vector size="49" baseType="lpstr"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Kučírková Ivona</dc:creator>
  <cp:lastModifiedBy>Kučírková Ivona</cp:lastModifiedBy>
  <cp:lastPrinted>2014-02-28T09:52:57Z</cp:lastPrinted>
  <dcterms:created xsi:type="dcterms:W3CDTF">2009-04-08T07:15:50Z</dcterms:created>
  <dcterms:modified xsi:type="dcterms:W3CDTF">2025-11-07T07:14:20Z</dcterms:modified>
</cp:coreProperties>
</file>