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ucirkova\Documents\ROZPOČTY\Rozpočty Excel 2025\"/>
    </mc:Choice>
  </mc:AlternateContent>
  <xr:revisionPtr revIDLastSave="0" documentId="13_ncr:40019_{2DAD2AB3-49AC-434D-A5EB-A1D0FE4F6988}" xr6:coauthVersionLast="36" xr6:coauthVersionMax="36" xr10:uidLastSave="{00000000-0000-0000-0000-000000000000}"/>
  <bookViews>
    <workbookView xWindow="360" yWindow="270" windowWidth="18735" windowHeight="12210" activeTab="2"/>
  </bookViews>
  <sheets>
    <sheet name="Stavba" sheetId="1" r:id="rId1"/>
    <sheet name="VzorPolozky" sheetId="10" state="hidden" r:id="rId2"/>
    <sheet name="Rozpočet Pol" sheetId="12" r:id="rId3"/>
  </sheets>
  <externalReferences>
    <externalReference r:id="rId4"/>
  </externalReferences>
  <definedNames>
    <definedName name="CelkemDPHVypocet" localSheetId="0">Stavba!$H$39</definedName>
    <definedName name="CenaCelkem">Stavba!$G$28</definedName>
    <definedName name="CenaCelkemBezDPH">Stavba!$G$27</definedName>
    <definedName name="CenaCelkemVypocet" localSheetId="0">Stavba!$I$39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Stavba!$J$28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Stavba!$B$37</definedName>
    <definedName name="_xlnm.Print_Area" localSheetId="2">'Rozpočet Pol'!$A$1:$U$27</definedName>
    <definedName name="_xlnm.Print_Area" localSheetId="0">Stavba!$A$1:$J$48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Stavba!$B$1:$J$35</definedName>
    <definedName name="ZakladDPHSni">Stavba!$G$23</definedName>
    <definedName name="ZakladDPHSniVypocet" localSheetId="0">Stavba!$F$39</definedName>
    <definedName name="ZakladDPHZakl">Stavba!$G$25</definedName>
    <definedName name="ZakladDPHZaklVypocet" localSheetId="0">Stavba!$G$39</definedName>
    <definedName name="ZaObjednatele">Stavba!$G$33</definedName>
    <definedName name="Zaokrouhleni">Stavba!#REF!</definedName>
    <definedName name="ZaZhotovitele">Stavba!$D$33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46" i="1" l="1"/>
  <c r="AC17" i="12"/>
  <c r="F38" i="1" s="1"/>
  <c r="F39" i="1" s="1"/>
  <c r="G23" i="1" s="1"/>
  <c r="AD17" i="12"/>
  <c r="G38" i="1" s="1"/>
  <c r="G39" i="1" s="1"/>
  <c r="G25" i="1" s="1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F11" i="12"/>
  <c r="G11" i="12" s="1"/>
  <c r="I11" i="12"/>
  <c r="I10" i="12" s="1"/>
  <c r="K11" i="12"/>
  <c r="K10" i="12" s="1"/>
  <c r="O11" i="12"/>
  <c r="O10" i="12" s="1"/>
  <c r="Q11" i="12"/>
  <c r="U11" i="12"/>
  <c r="U10" i="12" s="1"/>
  <c r="F12" i="12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Q10" i="12" s="1"/>
  <c r="U13" i="12"/>
  <c r="I20" i="1"/>
  <c r="I18" i="1"/>
  <c r="I17" i="1"/>
  <c r="I16" i="1"/>
  <c r="J27" i="1"/>
  <c r="J26" i="1"/>
  <c r="G37" i="1"/>
  <c r="F37" i="1"/>
  <c r="J23" i="1"/>
  <c r="J24" i="1"/>
  <c r="J25" i="1"/>
  <c r="E24" i="1"/>
  <c r="E26" i="1"/>
  <c r="G26" i="1" l="1"/>
  <c r="G28" i="1"/>
  <c r="H38" i="1"/>
  <c r="H39" i="1" s="1"/>
  <c r="G24" i="1"/>
  <c r="G27" i="1"/>
  <c r="M11" i="12"/>
  <c r="M10" i="12" s="1"/>
  <c r="G10" i="12"/>
  <c r="G8" i="12"/>
  <c r="M9" i="12"/>
  <c r="M8" i="12" s="1"/>
  <c r="I47" i="1" l="1"/>
  <c r="G17" i="12"/>
  <c r="I38" i="1"/>
  <c r="I39" i="1" s="1"/>
  <c r="J38" i="1" s="1"/>
  <c r="J39" i="1" s="1"/>
  <c r="I19" i="1" l="1"/>
  <c r="I21" i="1" s="1"/>
  <c r="I48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<sst xmlns="http://schemas.openxmlformats.org/spreadsheetml/2006/main" count="149" uniqueCount="102">
  <si>
    <t>%</t>
  </si>
  <si>
    <t>Cena celkem</t>
  </si>
  <si>
    <t>Za zhotovitele</t>
  </si>
  <si>
    <t>Za objednatele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</si>
  <si>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</si>
  <si>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</si>
  <si>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</si>
  <si>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</si>
  <si>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</si>
  <si>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</si>
  <si>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</si>
  <si>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</si>
  <si>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</si>
  <si>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</si>
  <si>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</si>
  <si>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</si>
  <si>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</si>
  <si>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</si>
  <si>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</si>
  <si>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</si>
  <si>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</si>
  <si>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</si>
  <si>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</si>
  <si>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</si>
  <si>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</si>
  <si>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</si>
  <si>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</si>
  <si>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</si>
  <si>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</si>
  <si>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</si>
  <si>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</si>
  <si>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</si>
  <si>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</si>
  <si>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</si>
  <si>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</si>
  <si>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</si>
  <si>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</si>
  <si>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</si>
  <si>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</si>
  <si>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Položkový rozpočet</t>
  </si>
  <si>
    <t>Objekt:</t>
  </si>
  <si>
    <t>Rozpočet:</t>
  </si>
  <si>
    <t>Terénní úpravy a výstavba zeleně Pustiměřská - VRN</t>
  </si>
  <si>
    <t>Město Vyškov</t>
  </si>
  <si>
    <t>Masarykovo náměstí 108/1</t>
  </si>
  <si>
    <t>Vyškov - Vyškov-Město</t>
  </si>
  <si>
    <t>68201</t>
  </si>
  <si>
    <t>00292427</t>
  </si>
  <si>
    <t>CZ00292427</t>
  </si>
  <si>
    <t>Rozpočet</t>
  </si>
  <si>
    <t>Celkem za stavbu</t>
  </si>
  <si>
    <t>CZK</t>
  </si>
  <si>
    <t>Rekapitulace dílů</t>
  </si>
  <si>
    <t>Typ dílu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</si>
  <si>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</si>
  <si>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</si>
  <si>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</si>
  <si>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</si>
  <si>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</si>
  <si>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</si>
  <si>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</si>
  <si>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</si>
  <si>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</si>
  <si>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</si>
  <si>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</si>
  <si>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</si>
  <si>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</si>
  <si>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</si>
  <si>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</si>
  <si>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</si>
  <si>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</si>
  <si>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</si>
  <si>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</si>
  <si>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</si>
  <si>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</si>
  <si>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</si>
  <si>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</si>
  <si>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</si>
  <si>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</si>
  <si>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</si>
  <si>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</si>
  <si>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</si>
  <si>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</si>
  <si>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005 21-1030.R</t>
  </si>
  <si>
    <t xml:space="preserve">Dočasná dopravní opatření </t>
  </si>
  <si>
    <t>Soubor</t>
  </si>
  <si>
    <t>POL99_0</t>
  </si>
  <si>
    <t>005 11-1021.R</t>
  </si>
  <si>
    <t>Vytyčení inženýrských sítí</t>
  </si>
  <si>
    <t>005 12-1010.R9</t>
  </si>
  <si>
    <t>Zařízení staveniště</t>
  </si>
  <si>
    <t>005 11-1020.R9</t>
  </si>
  <si>
    <t xml:space="preserve">Vytyčení stavby dřevěnými kolky </t>
  </si>
  <si>
    <t>m</t>
  </si>
  <si>
    <t>4,10m od VTL plynovodu:145,00</t>
  </si>
  <si>
    <t>VV</t>
  </si>
  <si>
    <t>datový kabel:11,00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</si>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</sst>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2" borderId="28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2" borderId="3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2" borderId="35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4" borderId="39" xfId="0" applyNumberFormat="1" applyFont="1" applyFill="1" applyBorder="1" applyAlignment="1">
      <alignment horizontal="center"/>
    </xf>
    <xf numFmtId="4" fontId="7" fillId="4" borderId="39" xfId="0" applyNumberFormat="1" applyFont="1" applyFill="1" applyBorder="1" applyAlignment="1"/>
    <xf numFmtId="4" fontId="7" fillId="4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2" borderId="46" xfId="0" applyFill="1" applyBorder="1"/>
    <xf numFmtId="49" fontId="0" fillId="2" borderId="43" xfId="0" applyNumberFormat="1" applyFill="1" applyBorder="1" applyAlignment="1"/>
    <xf numFmtId="49" fontId="0" fillId="2" borderId="43" xfId="0" applyNumberFormat="1" applyFill="1" applyBorder="1"/>
    <xf numFmtId="0" fontId="0" fillId="2" borderId="43" xfId="0" applyFill="1" applyBorder="1"/>
    <xf numFmtId="0" fontId="0" fillId="2" borderId="42" xfId="0" applyFill="1" applyBorder="1"/>
    <xf numFmtId="0" fontId="0" fillId="2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35" xfId="0" applyFill="1" applyBorder="1"/>
    <xf numFmtId="49" fontId="0" fillId="2" borderId="35" xfId="0" applyNumberFormat="1" applyFill="1" applyBorder="1"/>
    <xf numFmtId="0" fontId="0" fillId="2" borderId="49" xfId="0" applyFill="1" applyBorder="1" applyAlignment="1">
      <alignment vertical="top"/>
    </xf>
    <xf numFmtId="0" fontId="0" fillId="2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2" borderId="38" xfId="0" applyFill="1" applyBorder="1" applyAlignment="1">
      <alignment vertical="top" shrinkToFit="1"/>
    </xf>
    <xf numFmtId="0" fontId="0" fillId="2" borderId="39" xfId="0" applyFill="1" applyBorder="1" applyAlignment="1">
      <alignment vertical="top" shrinkToFit="1"/>
    </xf>
    <xf numFmtId="0" fontId="0" fillId="2" borderId="10" xfId="0" applyFill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174" fontId="16" fillId="0" borderId="33" xfId="0" applyNumberFormat="1" applyFont="1" applyBorder="1" applyAlignment="1">
      <alignment vertical="top" shrinkToFit="1"/>
    </xf>
    <xf numFmtId="174" fontId="0" fillId="2" borderId="39" xfId="0" applyNumberFormat="1" applyFill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4" fontId="16" fillId="3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2" borderId="39" xfId="0" applyNumberFormat="1" applyFill="1" applyBorder="1" applyAlignment="1">
      <alignment vertical="top" shrinkToFit="1"/>
    </xf>
    <xf numFmtId="0" fontId="0" fillId="2" borderId="51" xfId="0" applyFill="1" applyBorder="1"/>
    <xf numFmtId="0" fontId="0" fillId="2" borderId="52" xfId="0" applyFill="1" applyBorder="1" applyAlignment="1">
      <alignment wrapText="1"/>
    </xf>
    <xf numFmtId="0" fontId="0" fillId="2" borderId="53" xfId="0" applyFill="1" applyBorder="1" applyAlignment="1">
      <alignment vertical="top"/>
    </xf>
    <xf numFmtId="49" fontId="0" fillId="2" borderId="53" xfId="0" applyNumberFormat="1" applyFill="1" applyBorder="1" applyAlignment="1">
      <alignment vertical="top"/>
    </xf>
    <xf numFmtId="49" fontId="0" fillId="2" borderId="49" xfId="0" applyNumberFormat="1" applyFill="1" applyBorder="1" applyAlignment="1">
      <alignment vertical="top"/>
    </xf>
    <xf numFmtId="0" fontId="0" fillId="2" borderId="54" xfId="0" applyFill="1" applyBorder="1" applyAlignment="1">
      <alignment vertical="top"/>
    </xf>
    <xf numFmtId="174" fontId="0" fillId="2" borderId="49" xfId="0" applyNumberFormat="1" applyFill="1" applyBorder="1" applyAlignment="1">
      <alignment vertical="top"/>
    </xf>
    <xf numFmtId="4" fontId="0" fillId="2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7" fillId="0" borderId="38" xfId="0" applyNumberFormat="1" applyFont="1" applyBorder="1" applyAlignment="1">
      <alignment vertical="top" wrapText="1" shrinkToFit="1"/>
    </xf>
    <xf numFmtId="174" fontId="17" fillId="0" borderId="39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36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37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34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38" xfId="0" applyFill="1" applyBorder="1" applyAlignment="1" applyProtection="1">
      <alignment vertical="top" wrapText="1"/>
      <protection locked="0"/>
    </xf>
    <xf numFmtId="4" fontId="8" fillId="2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2" borderId="39" xfId="0" applyNumberFormat="1" applyFill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7" fillId="0" borderId="39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1"/>
  <sheetViews>
    <sheetView showGridLines="0" topLeftCell="B23" zoomScaleNormal="100" zoomScaleSheetLayoutView="75" workbookViewId="0">
      <selection activeCell="G29" sqref="G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66" t="s">
        <v>35</v>
      </c>
      <c r="B1" s="85" t="s">
        <v>39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98" t="s">
        <v>37</v>
      </c>
      <c r="C2" s="99"/>
      <c r="D2" s="100" t="s">
        <v>42</v>
      </c>
      <c r="E2" s="101"/>
      <c r="F2" s="101"/>
      <c r="G2" s="101"/>
      <c r="H2" s="101"/>
      <c r="I2" s="101"/>
      <c r="J2" s="102"/>
      <c r="O2" s="2"/>
    </row>
    <row r="3" spans="1:15" ht="23.25" hidden="1" customHeight="1" x14ac:dyDescent="0.2">
      <c r="A3" s="4"/>
      <c r="B3" s="103" t="s">
        <v>40</v>
      </c>
      <c r="C3" s="104"/>
      <c r="D3" s="105"/>
      <c r="E3" s="106"/>
      <c r="F3" s="106"/>
      <c r="G3" s="106"/>
      <c r="H3" s="106"/>
      <c r="I3" s="106"/>
      <c r="J3" s="107"/>
    </row>
    <row r="4" spans="1:15" ht="23.25" hidden="1" customHeight="1" x14ac:dyDescent="0.2">
      <c r="A4" s="4"/>
      <c r="B4" s="108" t="s">
        <v>41</v>
      </c>
      <c r="C4" s="109"/>
      <c r="D4" s="110"/>
      <c r="E4" s="110"/>
      <c r="F4" s="111"/>
      <c r="G4" s="112"/>
      <c r="H4" s="111"/>
      <c r="I4" s="112"/>
      <c r="J4" s="113"/>
    </row>
    <row r="5" spans="1:15" ht="24" customHeight="1" x14ac:dyDescent="0.2">
      <c r="A5" s="4"/>
      <c r="B5" s="42" t="s">
        <v>20</v>
      </c>
      <c r="C5" s="5"/>
      <c r="D5" s="114" t="s">
        <v>43</v>
      </c>
      <c r="E5" s="22"/>
      <c r="F5" s="22"/>
      <c r="G5" s="22"/>
      <c r="H5" s="24" t="s">
        <v>32</v>
      </c>
      <c r="I5" s="114" t="s">
        <v>47</v>
      </c>
      <c r="J5" s="11"/>
    </row>
    <row r="6" spans="1:15" ht="15.75" customHeight="1" x14ac:dyDescent="0.2">
      <c r="A6" s="4"/>
      <c r="B6" s="36"/>
      <c r="C6" s="22"/>
      <c r="D6" s="114" t="s">
        <v>44</v>
      </c>
      <c r="E6" s="22"/>
      <c r="F6" s="22"/>
      <c r="G6" s="22"/>
      <c r="H6" s="24" t="s">
        <v>33</v>
      </c>
      <c r="I6" s="114" t="s">
        <v>48</v>
      </c>
      <c r="J6" s="11"/>
    </row>
    <row r="7" spans="1:15" ht="15.75" customHeight="1" x14ac:dyDescent="0.2">
      <c r="A7" s="4"/>
      <c r="B7" s="37"/>
      <c r="C7" s="115" t="s">
        <v>46</v>
      </c>
      <c r="D7" s="97" t="s">
        <v>45</v>
      </c>
      <c r="E7" s="29"/>
      <c r="F7" s="29"/>
      <c r="G7" s="29"/>
      <c r="H7" s="31"/>
      <c r="I7" s="29"/>
      <c r="J7" s="45"/>
    </row>
    <row r="8" spans="1:15" ht="24" hidden="1" customHeight="1" x14ac:dyDescent="0.2">
      <c r="A8" s="4"/>
      <c r="B8" s="42" t="s">
        <v>18</v>
      </c>
      <c r="C8" s="5"/>
      <c r="D8" s="30"/>
      <c r="E8" s="5"/>
      <c r="F8" s="5"/>
      <c r="G8" s="40"/>
      <c r="H8" s="24" t="s">
        <v>32</v>
      </c>
      <c r="I8" s="28"/>
      <c r="J8" s="11"/>
    </row>
    <row r="9" spans="1:15" ht="15.75" hidden="1" customHeight="1" x14ac:dyDescent="0.2">
      <c r="A9" s="4"/>
      <c r="B9" s="4"/>
      <c r="C9" s="5"/>
      <c r="D9" s="30"/>
      <c r="E9" s="5"/>
      <c r="F9" s="5"/>
      <c r="G9" s="40"/>
      <c r="H9" s="24" t="s">
        <v>33</v>
      </c>
      <c r="I9" s="28"/>
      <c r="J9" s="11"/>
    </row>
    <row r="10" spans="1:15" ht="15.75" hidden="1" customHeight="1" x14ac:dyDescent="0.2">
      <c r="A10" s="4"/>
      <c r="B10" s="46"/>
      <c r="C10" s="23"/>
      <c r="D10" s="41"/>
      <c r="E10" s="49"/>
      <c r="F10" s="49"/>
      <c r="G10" s="47"/>
      <c r="H10" s="47"/>
      <c r="I10" s="48"/>
      <c r="J10" s="45"/>
    </row>
    <row r="11" spans="1:15" ht="24" customHeight="1" x14ac:dyDescent="0.2">
      <c r="A11" s="4"/>
      <c r="B11" s="42" t="s">
        <v>17</v>
      </c>
      <c r="C11" s="5"/>
      <c r="D11" s="116"/>
      <c r="E11" s="116"/>
      <c r="F11" s="116"/>
      <c r="G11" s="116"/>
      <c r="H11" s="24" t="s">
        <v>32</v>
      </c>
      <c r="I11" s="120"/>
      <c r="J11" s="11"/>
    </row>
    <row r="12" spans="1:15" ht="15.75" customHeight="1" x14ac:dyDescent="0.2">
      <c r="A12" s="4"/>
      <c r="B12" s="36"/>
      <c r="C12" s="22"/>
      <c r="D12" s="117"/>
      <c r="E12" s="117"/>
      <c r="F12" s="117"/>
      <c r="G12" s="117"/>
      <c r="H12" s="24" t="s">
        <v>33</v>
      </c>
      <c r="I12" s="120"/>
      <c r="J12" s="11"/>
    </row>
    <row r="13" spans="1:15" ht="15.75" customHeight="1" x14ac:dyDescent="0.2">
      <c r="A13" s="4"/>
      <c r="B13" s="37"/>
      <c r="C13" s="119"/>
      <c r="D13" s="118"/>
      <c r="E13" s="118"/>
      <c r="F13" s="118"/>
      <c r="G13" s="118"/>
      <c r="H13" s="25"/>
      <c r="I13" s="29"/>
      <c r="J13" s="45"/>
    </row>
    <row r="14" spans="1:15" ht="24" hidden="1" customHeight="1" x14ac:dyDescent="0.2">
      <c r="A14" s="4"/>
      <c r="B14" s="59" t="s">
        <v>19</v>
      </c>
      <c r="C14" s="60"/>
      <c r="D14" s="61"/>
      <c r="E14" s="62"/>
      <c r="F14" s="62"/>
      <c r="G14" s="62"/>
      <c r="H14" s="63"/>
      <c r="I14" s="62"/>
      <c r="J14" s="64"/>
    </row>
    <row r="15" spans="1:15" ht="32.25" customHeight="1" x14ac:dyDescent="0.2">
      <c r="A15" s="4"/>
      <c r="B15" s="46" t="s">
        <v>30</v>
      </c>
      <c r="C15" s="65"/>
      <c r="D15" s="47"/>
      <c r="E15" s="77"/>
      <c r="F15" s="77"/>
      <c r="G15" s="91"/>
      <c r="H15" s="91"/>
      <c r="I15" s="91" t="s">
        <v>27</v>
      </c>
      <c r="J15" s="92"/>
    </row>
    <row r="16" spans="1:15" ht="23.25" customHeight="1" x14ac:dyDescent="0.2">
      <c r="A16" s="179" t="s">
        <v>22</v>
      </c>
      <c r="B16" s="180" t="s">
        <v>22</v>
      </c>
      <c r="C16" s="52"/>
      <c r="D16" s="53"/>
      <c r="E16" s="74"/>
      <c r="F16" s="75"/>
      <c r="G16" s="74"/>
      <c r="H16" s="75"/>
      <c r="I16" s="74">
        <f>SUMIF(F46:F47,A16,I46:I47)+SUMIF(F46:F47,"PSU",I46:I47)</f>
        <v>0</v>
      </c>
      <c r="J16" s="76"/>
    </row>
    <row r="17" spans="1:10" ht="23.25" customHeight="1" x14ac:dyDescent="0.2">
      <c r="A17" s="179" t="s">
        <v>23</v>
      </c>
      <c r="B17" s="180" t="s">
        <v>23</v>
      </c>
      <c r="C17" s="52"/>
      <c r="D17" s="53"/>
      <c r="E17" s="74"/>
      <c r="F17" s="75"/>
      <c r="G17" s="74"/>
      <c r="H17" s="75"/>
      <c r="I17" s="74">
        <f>SUMIF(F46:F47,A17,I46:I47)</f>
        <v>0</v>
      </c>
      <c r="J17" s="76"/>
    </row>
    <row r="18" spans="1:10" ht="23.25" customHeight="1" x14ac:dyDescent="0.2">
      <c r="A18" s="179" t="s">
        <v>24</v>
      </c>
      <c r="B18" s="180" t="s">
        <v>24</v>
      </c>
      <c r="C18" s="52"/>
      <c r="D18" s="53"/>
      <c r="E18" s="74"/>
      <c r="F18" s="75"/>
      <c r="G18" s="74"/>
      <c r="H18" s="75"/>
      <c r="I18" s="74">
        <f>SUMIF(F46:F47,A18,I46:I47)</f>
        <v>0</v>
      </c>
      <c r="J18" s="76"/>
    </row>
    <row r="19" spans="1:10" ht="23.25" customHeight="1" x14ac:dyDescent="0.2">
      <c r="A19" s="179" t="s">
        <v>55</v>
      </c>
      <c r="B19" s="180" t="s">
        <v>25</v>
      </c>
      <c r="C19" s="52"/>
      <c r="D19" s="53"/>
      <c r="E19" s="74"/>
      <c r="F19" s="75"/>
      <c r="G19" s="74"/>
      <c r="H19" s="75"/>
      <c r="I19" s="74">
        <f>SUMIF(F46:F47,A19,I46:I47)</f>
        <v>0</v>
      </c>
      <c r="J19" s="76"/>
    </row>
    <row r="20" spans="1:10" ht="23.25" customHeight="1" x14ac:dyDescent="0.2">
      <c r="A20" s="179" t="s">
        <v>54</v>
      </c>
      <c r="B20" s="180" t="s">
        <v>26</v>
      </c>
      <c r="C20" s="52"/>
      <c r="D20" s="53"/>
      <c r="E20" s="74"/>
      <c r="F20" s="75"/>
      <c r="G20" s="74"/>
      <c r="H20" s="75"/>
      <c r="I20" s="74">
        <f>SUMIF(F46:F47,A20,I46:I47)</f>
        <v>0</v>
      </c>
      <c r="J20" s="76"/>
    </row>
    <row r="21" spans="1:10" ht="23.25" customHeight="1" x14ac:dyDescent="0.2">
      <c r="A21" s="4"/>
      <c r="B21" s="67" t="s">
        <v>27</v>
      </c>
      <c r="C21" s="68"/>
      <c r="D21" s="69"/>
      <c r="E21" s="83"/>
      <c r="F21" s="90"/>
      <c r="G21" s="83"/>
      <c r="H21" s="90"/>
      <c r="I21" s="83">
        <f>SUM(I16:J20)</f>
        <v>0</v>
      </c>
      <c r="J21" s="84"/>
    </row>
    <row r="22" spans="1:10" ht="33" customHeight="1" x14ac:dyDescent="0.2">
      <c r="A22" s="4"/>
      <c r="B22" s="58" t="s">
        <v>31</v>
      </c>
      <c r="C22" s="52"/>
      <c r="D22" s="53"/>
      <c r="E22" s="57"/>
      <c r="F22" s="55"/>
      <c r="G22" s="44"/>
      <c r="H22" s="44"/>
      <c r="I22" s="44"/>
      <c r="J22" s="56"/>
    </row>
    <row r="23" spans="1:10" ht="23.25" customHeight="1" x14ac:dyDescent="0.2">
      <c r="A23" s="4"/>
      <c r="B23" s="51" t="s">
        <v>10</v>
      </c>
      <c r="C23" s="52"/>
      <c r="D23" s="53"/>
      <c r="E23" s="54">
        <v>12</v>
      </c>
      <c r="F23" s="55" t="s">
        <v>0</v>
      </c>
      <c r="G23" s="81">
        <f>ZakladDPHSniVypocet</f>
        <v>0</v>
      </c>
      <c r="H23" s="82"/>
      <c r="I23" s="82"/>
      <c r="J23" s="56" t="str">
        <f t="shared" ref="J23:J27" si="0">Mena</f>
        <v>CZK</v>
      </c>
    </row>
    <row r="24" spans="1:10" ht="23.25" customHeight="1" x14ac:dyDescent="0.2">
      <c r="A24" s="4"/>
      <c r="B24" s="51" t="s">
        <v>11</v>
      </c>
      <c r="C24" s="52"/>
      <c r="D24" s="53"/>
      <c r="E24" s="54">
        <f>SazbaDPH1</f>
        <v>12</v>
      </c>
      <c r="F24" s="55" t="s">
        <v>0</v>
      </c>
      <c r="G24" s="79">
        <f>ZakladDPHSni*SazbaDPH1/100</f>
        <v>0</v>
      </c>
      <c r="H24" s="80"/>
      <c r="I24" s="80"/>
      <c r="J24" s="56" t="str">
        <f t="shared" si="0"/>
        <v>CZK</v>
      </c>
    </row>
    <row r="25" spans="1:10" ht="23.25" customHeight="1" x14ac:dyDescent="0.2">
      <c r="A25" s="4"/>
      <c r="B25" s="51" t="s">
        <v>12</v>
      </c>
      <c r="C25" s="52"/>
      <c r="D25" s="53"/>
      <c r="E25" s="54">
        <v>21</v>
      </c>
      <c r="F25" s="55" t="s">
        <v>0</v>
      </c>
      <c r="G25" s="81">
        <f>ZakladDPHZaklVypocet</f>
        <v>0</v>
      </c>
      <c r="H25" s="82"/>
      <c r="I25" s="82"/>
      <c r="J25" s="56" t="str">
        <f t="shared" si="0"/>
        <v>CZK</v>
      </c>
    </row>
    <row r="26" spans="1:10" ht="23.25" customHeight="1" thickBot="1" x14ac:dyDescent="0.25">
      <c r="A26" s="4"/>
      <c r="B26" s="43" t="s">
        <v>13</v>
      </c>
      <c r="C26" s="20"/>
      <c r="D26" s="18"/>
      <c r="E26" s="38">
        <f>SazbaDPH2</f>
        <v>21</v>
      </c>
      <c r="F26" s="39" t="s">
        <v>0</v>
      </c>
      <c r="G26" s="88">
        <f>ZakladDPHZakl*SazbaDPH2/100</f>
        <v>0</v>
      </c>
      <c r="H26" s="89"/>
      <c r="I26" s="89"/>
      <c r="J26" s="50" t="str">
        <f t="shared" si="0"/>
        <v>CZK</v>
      </c>
    </row>
    <row r="27" spans="1:10" ht="26.25" customHeight="1" thickBot="1" x14ac:dyDescent="0.25">
      <c r="A27" s="4"/>
      <c r="B27" s="144" t="s">
        <v>21</v>
      </c>
      <c r="C27" s="145"/>
      <c r="D27" s="145"/>
      <c r="E27" s="146"/>
      <c r="F27" s="147"/>
      <c r="G27" s="148">
        <f>ZakladDPHSniVypocet+ZakladDPHZaklVypocet</f>
        <v>0</v>
      </c>
      <c r="H27" s="148"/>
      <c r="I27" s="148"/>
      <c r="J27" s="149" t="str">
        <f t="shared" si="0"/>
        <v>CZK</v>
      </c>
    </row>
    <row r="28" spans="1:10" ht="27.75" customHeight="1" thickBot="1" x14ac:dyDescent="0.25">
      <c r="A28" s="4"/>
      <c r="B28" s="144" t="s">
        <v>34</v>
      </c>
      <c r="C28" s="150"/>
      <c r="D28" s="150"/>
      <c r="E28" s="150"/>
      <c r="F28" s="150"/>
      <c r="G28" s="151">
        <f>ZakladDPHZakl+DPHZakl</f>
        <v>0</v>
      </c>
      <c r="H28" s="151"/>
      <c r="I28" s="151"/>
      <c r="J28" s="152" t="s">
        <v>51</v>
      </c>
    </row>
    <row r="29" spans="1:10" ht="12.75" customHeight="1" x14ac:dyDescent="0.2">
      <c r="A29" s="4"/>
      <c r="B29" s="4"/>
      <c r="C29" s="5"/>
      <c r="D29" s="5"/>
      <c r="E29" s="5"/>
      <c r="F29" s="5"/>
      <c r="G29" s="40"/>
      <c r="H29" s="5"/>
      <c r="I29" s="40"/>
      <c r="J29" s="12"/>
    </row>
    <row r="30" spans="1:10" ht="30" customHeight="1" x14ac:dyDescent="0.2">
      <c r="A30" s="4"/>
      <c r="B30" s="4"/>
      <c r="C30" s="5"/>
      <c r="D30" s="5"/>
      <c r="E30" s="5"/>
      <c r="F30" s="5"/>
      <c r="G30" s="40"/>
      <c r="H30" s="5"/>
      <c r="I30" s="40"/>
      <c r="J30" s="12"/>
    </row>
    <row r="31" spans="1:10" ht="18.75" customHeight="1" x14ac:dyDescent="0.2">
      <c r="A31" s="4"/>
      <c r="B31" s="21"/>
      <c r="C31" s="19" t="s">
        <v>9</v>
      </c>
      <c r="D31" s="34"/>
      <c r="E31" s="34"/>
      <c r="F31" s="19" t="s">
        <v>8</v>
      </c>
      <c r="G31" s="34"/>
      <c r="H31" s="35"/>
      <c r="I31" s="34"/>
      <c r="J31" s="12"/>
    </row>
    <row r="32" spans="1:10" ht="47.25" customHeight="1" x14ac:dyDescent="0.2">
      <c r="A32" s="4"/>
      <c r="B32" s="4"/>
      <c r="C32" s="5"/>
      <c r="D32" s="5"/>
      <c r="E32" s="5"/>
      <c r="F32" s="5"/>
      <c r="G32" s="40"/>
      <c r="H32" s="5"/>
      <c r="I32" s="40"/>
      <c r="J32" s="12"/>
    </row>
    <row r="33" spans="1:10" s="32" customFormat="1" ht="18.75" customHeight="1" x14ac:dyDescent="0.2">
      <c r="A33" s="26"/>
      <c r="B33" s="26"/>
      <c r="C33" s="27"/>
      <c r="D33" s="73"/>
      <c r="E33" s="73"/>
      <c r="F33" s="27"/>
      <c r="G33" s="73"/>
      <c r="H33" s="73"/>
      <c r="I33" s="73"/>
      <c r="J33" s="33"/>
    </row>
    <row r="34" spans="1:10" ht="12.75" customHeight="1" x14ac:dyDescent="0.2">
      <c r="A34" s="4"/>
      <c r="B34" s="4"/>
      <c r="C34" s="5"/>
      <c r="D34" s="78" t="s">
        <v>2</v>
      </c>
      <c r="E34" s="78"/>
      <c r="F34" s="5"/>
      <c r="G34" s="40"/>
      <c r="H34" s="13" t="s">
        <v>3</v>
      </c>
      <c r="I34" s="40"/>
      <c r="J34" s="12"/>
    </row>
    <row r="35" spans="1:10" ht="13.5" customHeight="1" thickBot="1" x14ac:dyDescent="0.25">
      <c r="A35" s="14"/>
      <c r="B35" s="14"/>
      <c r="C35" s="15"/>
      <c r="D35" s="15"/>
      <c r="E35" s="15"/>
      <c r="F35" s="15"/>
      <c r="G35" s="16"/>
      <c r="H35" s="15"/>
      <c r="I35" s="16"/>
      <c r="J35" s="17"/>
    </row>
    <row r="36" spans="1:10" ht="27" hidden="1" customHeight="1" x14ac:dyDescent="0.25">
      <c r="B36" s="70" t="s">
        <v>14</v>
      </c>
      <c r="C36" s="3"/>
      <c r="D36" s="3"/>
      <c r="E36" s="3"/>
      <c r="F36" s="136"/>
      <c r="G36" s="136"/>
      <c r="H36" s="136"/>
      <c r="I36" s="136"/>
      <c r="J36" s="3"/>
    </row>
    <row r="37" spans="1:10" ht="25.5" hidden="1" customHeight="1" x14ac:dyDescent="0.2">
      <c r="A37" s="123" t="s">
        <v>36</v>
      </c>
      <c r="B37" s="125" t="s">
        <v>15</v>
      </c>
      <c r="C37" s="126" t="s">
        <v>4</v>
      </c>
      <c r="D37" s="127"/>
      <c r="E37" s="127"/>
      <c r="F37" s="137" t="str">
        <f>B23</f>
        <v>Základ pro sníženou DPH</v>
      </c>
      <c r="G37" s="137" t="str">
        <f>B25</f>
        <v>Základ pro základní DPH</v>
      </c>
      <c r="H37" s="138" t="s">
        <v>16</v>
      </c>
      <c r="I37" s="138" t="s">
        <v>1</v>
      </c>
      <c r="J37" s="128" t="s">
        <v>0</v>
      </c>
    </row>
    <row r="38" spans="1:10" ht="25.5" hidden="1" customHeight="1" x14ac:dyDescent="0.2">
      <c r="A38" s="123">
        <v>1</v>
      </c>
      <c r="B38" s="129" t="s">
        <v>49</v>
      </c>
      <c r="C38" s="130" t="s">
        <v>42</v>
      </c>
      <c r="D38" s="131"/>
      <c r="E38" s="131"/>
      <c r="F38" s="139">
        <f>'Rozpočet Pol'!AC17</f>
        <v>0</v>
      </c>
      <c r="G38" s="140">
        <f>'Rozpočet Pol'!AD17</f>
        <v>0</v>
      </c>
      <c r="H38" s="141">
        <f>(F38*SazbaDPH1/100)+(G38*SazbaDPH2/100)</f>
        <v>0</v>
      </c>
      <c r="I38" s="141">
        <f>F38+G38+H38</f>
        <v>0</v>
      </c>
      <c r="J38" s="132" t="str">
        <f>IF(CenaCelkemVypocet=0,"",I38/CenaCelkemVypocet*100)</f>
        <v/>
      </c>
    </row>
    <row r="39" spans="1:10" ht="25.5" hidden="1" customHeight="1" x14ac:dyDescent="0.2">
      <c r="A39" s="123"/>
      <c r="B39" s="133" t="s">
        <v>50</v>
      </c>
      <c r="C39" s="134"/>
      <c r="D39" s="134"/>
      <c r="E39" s="135"/>
      <c r="F39" s="142">
        <f>SUMIF(A38:A38,"=1",F38:F38)</f>
        <v>0</v>
      </c>
      <c r="G39" s="143">
        <f>SUMIF(A38:A38,"=1",G38:G38)</f>
        <v>0</v>
      </c>
      <c r="H39" s="143">
        <f>SUMIF(A38:A38,"=1",H38:H38)</f>
        <v>0</v>
      </c>
      <c r="I39" s="143">
        <f>SUMIF(A38:A38,"=1",I38:I38)</f>
        <v>0</v>
      </c>
      <c r="J39" s="124">
        <f>SUMIF(A38:A38,"=1",J38:J38)</f>
        <v>0</v>
      </c>
    </row>
    <row r="43" spans="1:10" ht="15.75" x14ac:dyDescent="0.25">
      <c r="B43" s="153" t="s">
        <v>52</v>
      </c>
    </row>
    <row r="45" spans="1:10" ht="25.5" customHeight="1" x14ac:dyDescent="0.2">
      <c r="A45" s="154"/>
      <c r="B45" s="157" t="s">
        <v>15</v>
      </c>
      <c r="C45" s="157" t="s">
        <v>4</v>
      </c>
      <c r="D45" s="158"/>
      <c r="E45" s="158"/>
      <c r="F45" s="161" t="s">
        <v>53</v>
      </c>
      <c r="G45" s="161"/>
      <c r="H45" s="161"/>
      <c r="I45" s="162" t="s">
        <v>27</v>
      </c>
      <c r="J45" s="162"/>
    </row>
    <row r="46" spans="1:10" ht="25.5" customHeight="1" x14ac:dyDescent="0.2">
      <c r="A46" s="155"/>
      <c r="B46" s="163" t="s">
        <v>54</v>
      </c>
      <c r="C46" s="164" t="s">
        <v>26</v>
      </c>
      <c r="D46" s="165"/>
      <c r="E46" s="165"/>
      <c r="F46" s="169" t="s">
        <v>54</v>
      </c>
      <c r="G46" s="170"/>
      <c r="H46" s="170"/>
      <c r="I46" s="171">
        <f>'Rozpočet Pol'!G8</f>
        <v>0</v>
      </c>
      <c r="J46" s="171"/>
    </row>
    <row r="47" spans="1:10" ht="25.5" customHeight="1" x14ac:dyDescent="0.2">
      <c r="A47" s="155"/>
      <c r="B47" s="166" t="s">
        <v>55</v>
      </c>
      <c r="C47" s="167" t="s">
        <v>25</v>
      </c>
      <c r="D47" s="168"/>
      <c r="E47" s="168"/>
      <c r="F47" s="172" t="s">
        <v>55</v>
      </c>
      <c r="G47" s="173"/>
      <c r="H47" s="173"/>
      <c r="I47" s="174">
        <f>'Rozpočet Pol'!G10</f>
        <v>0</v>
      </c>
      <c r="J47" s="174"/>
    </row>
    <row r="48" spans="1:10" ht="25.5" customHeight="1" x14ac:dyDescent="0.2">
      <c r="A48" s="156"/>
      <c r="B48" s="159" t="s">
        <v>1</v>
      </c>
      <c r="C48" s="159"/>
      <c r="D48" s="160"/>
      <c r="E48" s="160"/>
      <c r="F48" s="175"/>
      <c r="G48" s="176"/>
      <c r="H48" s="176"/>
      <c r="I48" s="177">
        <f>SUM(I46:I47)</f>
        <v>0</v>
      </c>
      <c r="J48" s="177"/>
    </row>
    <row r="49" spans="6:10" x14ac:dyDescent="0.2">
      <c r="F49" s="178"/>
      <c r="G49" s="122"/>
      <c r="H49" s="178"/>
      <c r="I49" s="122"/>
      <c r="J49" s="122"/>
    </row>
    <row r="50" spans="6:10" x14ac:dyDescent="0.2">
      <c r="F50" s="178"/>
      <c r="G50" s="122"/>
      <c r="H50" s="178"/>
      <c r="I50" s="122"/>
      <c r="J50" s="122"/>
    </row>
    <row r="51" spans="6:10" x14ac:dyDescent="0.2">
      <c r="F51" s="178"/>
      <c r="G51" s="122"/>
      <c r="H51" s="178"/>
      <c r="I51" s="122"/>
      <c r="J51" s="12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4">
    <mergeCell ref="I47:J47"/>
    <mergeCell ref="C47:E47"/>
    <mergeCell ref="I48:J48"/>
    <mergeCell ref="D3:J3"/>
    <mergeCell ref="C38:E38"/>
    <mergeCell ref="B39:E39"/>
    <mergeCell ref="I45:J45"/>
    <mergeCell ref="I46:J46"/>
    <mergeCell ref="C46:E46"/>
    <mergeCell ref="G27:I27"/>
    <mergeCell ref="G15:H15"/>
    <mergeCell ref="I15:J15"/>
    <mergeCell ref="E16:F16"/>
    <mergeCell ref="D12:G12"/>
    <mergeCell ref="D13:G13"/>
    <mergeCell ref="D33:E33"/>
    <mergeCell ref="B1:J1"/>
    <mergeCell ref="G26:I26"/>
    <mergeCell ref="G28:I28"/>
    <mergeCell ref="G25:I25"/>
    <mergeCell ref="I16:J16"/>
    <mergeCell ref="I19:J19"/>
    <mergeCell ref="E21:F21"/>
    <mergeCell ref="G21:H21"/>
    <mergeCell ref="D11:G11"/>
    <mergeCell ref="D34:E34"/>
    <mergeCell ref="G24:I24"/>
    <mergeCell ref="G23:I23"/>
    <mergeCell ref="E19:F19"/>
    <mergeCell ref="E20:F20"/>
    <mergeCell ref="I20:J20"/>
    <mergeCell ref="I21:J21"/>
    <mergeCell ref="G19:H19"/>
    <mergeCell ref="G20:H20"/>
    <mergeCell ref="G33:I33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5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93" t="s">
        <v>5</v>
      </c>
      <c r="B1" s="93"/>
      <c r="C1" s="94"/>
      <c r="D1" s="93"/>
      <c r="E1" s="93"/>
      <c r="F1" s="93"/>
      <c r="G1" s="93"/>
    </row>
    <row r="2" spans="1:7" ht="24.95" customHeight="1" x14ac:dyDescent="0.2">
      <c r="A2" s="72" t="s">
        <v>38</v>
      </c>
      <c r="B2" s="71"/>
      <c r="C2" s="95"/>
      <c r="D2" s="95"/>
      <c r="E2" s="95"/>
      <c r="F2" s="95"/>
      <c r="G2" s="96"/>
    </row>
    <row r="3" spans="1:7" ht="24.95" hidden="1" customHeight="1" x14ac:dyDescent="0.2">
      <c r="A3" s="72" t="s">
        <v>6</v>
      </c>
      <c r="B3" s="71"/>
      <c r="C3" s="95"/>
      <c r="D3" s="95"/>
      <c r="E3" s="95"/>
      <c r="F3" s="95"/>
      <c r="G3" s="96"/>
    </row>
    <row r="4" spans="1:7" ht="24.95" hidden="1" customHeight="1" x14ac:dyDescent="0.2">
      <c r="A4" s="72" t="s">
        <v>7</v>
      </c>
      <c r="B4" s="71"/>
      <c r="C4" s="95"/>
      <c r="D4" s="95"/>
      <c r="E4" s="95"/>
      <c r="F4" s="95"/>
      <c r="G4" s="96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7"/>
  <sheetViews>
    <sheetView tabSelected="1" workbookViewId="0">
      <selection activeCell="F14" sqref="F14"/>
    </sheetView>
  </sheetViews>
  <sheetFormatPr defaultRowHeight="12.75" outlineLevelRow="1" x14ac:dyDescent="0.2"/>
  <cols>
    <col min="1" max="1" width="4.28515625" customWidth="1"/>
    <col min="2" max="2" width="14.42578125" style="121" customWidth="1"/>
    <col min="3" max="3" width="38.28515625" style="12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81" t="s">
        <v>5</v>
      </c>
      <c r="B1" s="181"/>
      <c r="C1" s="181"/>
      <c r="D1" s="181"/>
      <c r="E1" s="181"/>
      <c r="F1" s="181"/>
      <c r="G1" s="181"/>
      <c r="AE1" t="s">
        <v>57</v>
      </c>
    </row>
    <row r="2" spans="1:60" ht="24.95" customHeight="1" x14ac:dyDescent="0.2">
      <c r="A2" s="188" t="s">
        <v>56</v>
      </c>
      <c r="B2" s="182"/>
      <c r="C2" s="183" t="s">
        <v>42</v>
      </c>
      <c r="D2" s="184"/>
      <c r="E2" s="184"/>
      <c r="F2" s="184"/>
      <c r="G2" s="190"/>
      <c r="AE2" t="s">
        <v>58</v>
      </c>
    </row>
    <row r="3" spans="1:60" ht="24.95" hidden="1" customHeight="1" x14ac:dyDescent="0.2">
      <c r="A3" s="189" t="s">
        <v>6</v>
      </c>
      <c r="B3" s="187"/>
      <c r="C3" s="185"/>
      <c r="D3" s="186"/>
      <c r="E3" s="186"/>
      <c r="F3" s="186"/>
      <c r="G3" s="191"/>
      <c r="AE3" t="s">
        <v>59</v>
      </c>
    </row>
    <row r="4" spans="1:60" ht="24.95" hidden="1" customHeight="1" x14ac:dyDescent="0.2">
      <c r="A4" s="189" t="s">
        <v>7</v>
      </c>
      <c r="B4" s="187"/>
      <c r="C4" s="185"/>
      <c r="D4" s="186"/>
      <c r="E4" s="186"/>
      <c r="F4" s="186"/>
      <c r="G4" s="191"/>
      <c r="AE4" t="s">
        <v>60</v>
      </c>
    </row>
    <row r="5" spans="1:60" hidden="1" x14ac:dyDescent="0.2">
      <c r="A5" s="192" t="s">
        <v>61</v>
      </c>
      <c r="B5" s="193"/>
      <c r="C5" s="194"/>
      <c r="D5" s="195"/>
      <c r="E5" s="195"/>
      <c r="F5" s="195"/>
      <c r="G5" s="196"/>
      <c r="AE5" t="s">
        <v>62</v>
      </c>
    </row>
    <row r="7" spans="1:60" ht="38.25" x14ac:dyDescent="0.2">
      <c r="A7" s="201" t="s">
        <v>63</v>
      </c>
      <c r="B7" s="202" t="s">
        <v>64</v>
      </c>
      <c r="C7" s="202" t="s">
        <v>65</v>
      </c>
      <c r="D7" s="201" t="s">
        <v>66</v>
      </c>
      <c r="E7" s="201" t="s">
        <v>67</v>
      </c>
      <c r="F7" s="197" t="s">
        <v>68</v>
      </c>
      <c r="G7" s="220" t="s">
        <v>27</v>
      </c>
      <c r="H7" s="221" t="s">
        <v>28</v>
      </c>
      <c r="I7" s="221" t="s">
        <v>69</v>
      </c>
      <c r="J7" s="221" t="s">
        <v>29</v>
      </c>
      <c r="K7" s="221" t="s">
        <v>70</v>
      </c>
      <c r="L7" s="221" t="s">
        <v>71</v>
      </c>
      <c r="M7" s="221" t="s">
        <v>72</v>
      </c>
      <c r="N7" s="221" t="s">
        <v>73</v>
      </c>
      <c r="O7" s="221" t="s">
        <v>74</v>
      </c>
      <c r="P7" s="221" t="s">
        <v>75</v>
      </c>
      <c r="Q7" s="221" t="s">
        <v>76</v>
      </c>
      <c r="R7" s="221" t="s">
        <v>77</v>
      </c>
      <c r="S7" s="221" t="s">
        <v>78</v>
      </c>
      <c r="T7" s="221" t="s">
        <v>79</v>
      </c>
      <c r="U7" s="204" t="s">
        <v>80</v>
      </c>
    </row>
    <row r="8" spans="1:60" x14ac:dyDescent="0.2">
      <c r="A8" s="222" t="s">
        <v>81</v>
      </c>
      <c r="B8" s="223" t="s">
        <v>54</v>
      </c>
      <c r="C8" s="224" t="s">
        <v>26</v>
      </c>
      <c r="D8" s="225"/>
      <c r="E8" s="226"/>
      <c r="F8" s="227"/>
      <c r="G8" s="227">
        <f>SUMIF(AE9:AE9,"&lt;&gt;NOR",G9:G9)</f>
        <v>0</v>
      </c>
      <c r="H8" s="227"/>
      <c r="I8" s="227">
        <f>SUM(I9:I9)</f>
        <v>0</v>
      </c>
      <c r="J8" s="227"/>
      <c r="K8" s="227">
        <f>SUM(K9:K9)</f>
        <v>0</v>
      </c>
      <c r="L8" s="227"/>
      <c r="M8" s="227">
        <f>SUM(M9:M9)</f>
        <v>0</v>
      </c>
      <c r="N8" s="203"/>
      <c r="O8" s="203">
        <f>SUM(O9:O9)</f>
        <v>0</v>
      </c>
      <c r="P8" s="203"/>
      <c r="Q8" s="203">
        <f>SUM(Q9:Q9)</f>
        <v>0</v>
      </c>
      <c r="R8" s="203"/>
      <c r="S8" s="203"/>
      <c r="T8" s="222"/>
      <c r="U8" s="203">
        <f>SUM(U9:U9)</f>
        <v>0</v>
      </c>
      <c r="AE8" t="s">
        <v>82</v>
      </c>
    </row>
    <row r="9" spans="1:60" outlineLevel="1" x14ac:dyDescent="0.2">
      <c r="A9" s="199">
        <v>1</v>
      </c>
      <c r="B9" s="205" t="s">
        <v>83</v>
      </c>
      <c r="C9" s="249" t="s">
        <v>84</v>
      </c>
      <c r="D9" s="207" t="s">
        <v>85</v>
      </c>
      <c r="E9" s="214">
        <v>1</v>
      </c>
      <c r="F9" s="217">
        <f>H9+J9</f>
        <v>0</v>
      </c>
      <c r="G9" s="218">
        <f>ROUND(E9*F9,2)</f>
        <v>0</v>
      </c>
      <c r="H9" s="218"/>
      <c r="I9" s="218">
        <f>ROUND(E9*H9,2)</f>
        <v>0</v>
      </c>
      <c r="J9" s="218"/>
      <c r="K9" s="218">
        <f>ROUND(E9*J9,2)</f>
        <v>0</v>
      </c>
      <c r="L9" s="218">
        <v>21</v>
      </c>
      <c r="M9" s="218">
        <f>G9*(1+L9/100)</f>
        <v>0</v>
      </c>
      <c r="N9" s="208">
        <v>0</v>
      </c>
      <c r="O9" s="208">
        <f>ROUND(E9*N9,5)</f>
        <v>0</v>
      </c>
      <c r="P9" s="208">
        <v>0</v>
      </c>
      <c r="Q9" s="208">
        <f>ROUND(E9*P9,5)</f>
        <v>0</v>
      </c>
      <c r="R9" s="208"/>
      <c r="S9" s="208"/>
      <c r="T9" s="209">
        <v>0</v>
      </c>
      <c r="U9" s="208">
        <f>ROUND(E9*T9,2)</f>
        <v>0</v>
      </c>
      <c r="V9" s="198"/>
      <c r="W9" s="198"/>
      <c r="X9" s="198"/>
      <c r="Y9" s="198"/>
      <c r="Z9" s="198"/>
      <c r="AA9" s="198"/>
      <c r="AB9" s="198"/>
      <c r="AC9" s="198"/>
      <c r="AD9" s="198"/>
      <c r="AE9" s="198" t="s">
        <v>86</v>
      </c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</row>
    <row r="10" spans="1:60" x14ac:dyDescent="0.2">
      <c r="A10" s="200" t="s">
        <v>81</v>
      </c>
      <c r="B10" s="206" t="s">
        <v>55</v>
      </c>
      <c r="C10" s="250" t="s">
        <v>25</v>
      </c>
      <c r="D10" s="210"/>
      <c r="E10" s="215"/>
      <c r="F10" s="219"/>
      <c r="G10" s="219">
        <f>SUMIF(AE11:AE15,"&lt;&gt;NOR",G11:G15)</f>
        <v>0</v>
      </c>
      <c r="H10" s="219"/>
      <c r="I10" s="219">
        <f>SUM(I11:I15)</f>
        <v>0</v>
      </c>
      <c r="J10" s="219"/>
      <c r="K10" s="219">
        <f>SUM(K11:K15)</f>
        <v>0</v>
      </c>
      <c r="L10" s="219"/>
      <c r="M10" s="219">
        <f>SUM(M11:M15)</f>
        <v>0</v>
      </c>
      <c r="N10" s="211"/>
      <c r="O10" s="211">
        <f>SUM(O11:O15)</f>
        <v>0</v>
      </c>
      <c r="P10" s="211"/>
      <c r="Q10" s="211">
        <f>SUM(Q11:Q15)</f>
        <v>0</v>
      </c>
      <c r="R10" s="211"/>
      <c r="S10" s="211"/>
      <c r="T10" s="212"/>
      <c r="U10" s="211">
        <f>SUM(U11:U15)</f>
        <v>0</v>
      </c>
      <c r="AE10" t="s">
        <v>82</v>
      </c>
    </row>
    <row r="11" spans="1:60" outlineLevel="1" x14ac:dyDescent="0.2">
      <c r="A11" s="199">
        <v>2</v>
      </c>
      <c r="B11" s="205" t="s">
        <v>87</v>
      </c>
      <c r="C11" s="249" t="s">
        <v>88</v>
      </c>
      <c r="D11" s="207" t="s">
        <v>85</v>
      </c>
      <c r="E11" s="214">
        <v>1</v>
      </c>
      <c r="F11" s="217">
        <f>H11+J11</f>
        <v>0</v>
      </c>
      <c r="G11" s="218">
        <f>ROUND(E11*F11,2)</f>
        <v>0</v>
      </c>
      <c r="H11" s="218"/>
      <c r="I11" s="218">
        <f>ROUND(E11*H11,2)</f>
        <v>0</v>
      </c>
      <c r="J11" s="218"/>
      <c r="K11" s="218">
        <f>ROUND(E11*J11,2)</f>
        <v>0</v>
      </c>
      <c r="L11" s="218">
        <v>21</v>
      </c>
      <c r="M11" s="218">
        <f>G11*(1+L11/100)</f>
        <v>0</v>
      </c>
      <c r="N11" s="208">
        <v>0</v>
      </c>
      <c r="O11" s="208">
        <f>ROUND(E11*N11,5)</f>
        <v>0</v>
      </c>
      <c r="P11" s="208">
        <v>0</v>
      </c>
      <c r="Q11" s="208">
        <f>ROUND(E11*P11,5)</f>
        <v>0</v>
      </c>
      <c r="R11" s="208"/>
      <c r="S11" s="208"/>
      <c r="T11" s="209">
        <v>0</v>
      </c>
      <c r="U11" s="208">
        <f>ROUND(E11*T11,2)</f>
        <v>0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 t="s">
        <v>86</v>
      </c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</row>
    <row r="12" spans="1:60" outlineLevel="1" x14ac:dyDescent="0.2">
      <c r="A12" s="199">
        <v>3</v>
      </c>
      <c r="B12" s="205" t="s">
        <v>89</v>
      </c>
      <c r="C12" s="249" t="s">
        <v>90</v>
      </c>
      <c r="D12" s="207" t="s">
        <v>85</v>
      </c>
      <c r="E12" s="214">
        <v>1</v>
      </c>
      <c r="F12" s="217">
        <f>H12+J12</f>
        <v>0</v>
      </c>
      <c r="G12" s="218">
        <f>ROUND(E12*F12,2)</f>
        <v>0</v>
      </c>
      <c r="H12" s="218"/>
      <c r="I12" s="218">
        <f>ROUND(E12*H12,2)</f>
        <v>0</v>
      </c>
      <c r="J12" s="218"/>
      <c r="K12" s="218">
        <f>ROUND(E12*J12,2)</f>
        <v>0</v>
      </c>
      <c r="L12" s="218">
        <v>21</v>
      </c>
      <c r="M12" s="218">
        <f>G12*(1+L12/100)</f>
        <v>0</v>
      </c>
      <c r="N12" s="208">
        <v>0</v>
      </c>
      <c r="O12" s="208">
        <f>ROUND(E12*N12,5)</f>
        <v>0</v>
      </c>
      <c r="P12" s="208">
        <v>0</v>
      </c>
      <c r="Q12" s="208">
        <f>ROUND(E12*P12,5)</f>
        <v>0</v>
      </c>
      <c r="R12" s="208"/>
      <c r="S12" s="208"/>
      <c r="T12" s="209">
        <v>0</v>
      </c>
      <c r="U12" s="208">
        <f>ROUND(E12*T12,2)</f>
        <v>0</v>
      </c>
      <c r="V12" s="198"/>
      <c r="W12" s="198"/>
      <c r="X12" s="198"/>
      <c r="Y12" s="198"/>
      <c r="Z12" s="198"/>
      <c r="AA12" s="198"/>
      <c r="AB12" s="198"/>
      <c r="AC12" s="198"/>
      <c r="AD12" s="198"/>
      <c r="AE12" s="198" t="s">
        <v>86</v>
      </c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</row>
    <row r="13" spans="1:60" outlineLevel="1" x14ac:dyDescent="0.2">
      <c r="A13" s="199">
        <v>4</v>
      </c>
      <c r="B13" s="205" t="s">
        <v>91</v>
      </c>
      <c r="C13" s="249" t="s">
        <v>92</v>
      </c>
      <c r="D13" s="207" t="s">
        <v>93</v>
      </c>
      <c r="E13" s="214">
        <v>156</v>
      </c>
      <c r="F13" s="217">
        <v>0</v>
      </c>
      <c r="G13" s="218">
        <f>ROUND(E13*F13,2)</f>
        <v>0</v>
      </c>
      <c r="H13" s="218"/>
      <c r="I13" s="218">
        <f>ROUND(E13*H13,2)</f>
        <v>0</v>
      </c>
      <c r="J13" s="218"/>
      <c r="K13" s="218">
        <f>ROUND(E13*J13,2)</f>
        <v>0</v>
      </c>
      <c r="L13" s="218">
        <v>21</v>
      </c>
      <c r="M13" s="218">
        <f>G13*(1+L13/100)</f>
        <v>0</v>
      </c>
      <c r="N13" s="208">
        <v>0</v>
      </c>
      <c r="O13" s="208">
        <f>ROUND(E13*N13,5)</f>
        <v>0</v>
      </c>
      <c r="P13" s="208">
        <v>0</v>
      </c>
      <c r="Q13" s="208">
        <f>ROUND(E13*P13,5)</f>
        <v>0</v>
      </c>
      <c r="R13" s="208"/>
      <c r="S13" s="208"/>
      <c r="T13" s="209">
        <v>0</v>
      </c>
      <c r="U13" s="208">
        <f>ROUND(E13*T13,2)</f>
        <v>0</v>
      </c>
      <c r="V13" s="198"/>
      <c r="W13" s="198"/>
      <c r="X13" s="198"/>
      <c r="Y13" s="198"/>
      <c r="Z13" s="198"/>
      <c r="AA13" s="198"/>
      <c r="AB13" s="198"/>
      <c r="AC13" s="198"/>
      <c r="AD13" s="198"/>
      <c r="AE13" s="198" t="s">
        <v>86</v>
      </c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</row>
    <row r="14" spans="1:60" outlineLevel="1" x14ac:dyDescent="0.2">
      <c r="A14" s="199"/>
      <c r="B14" s="205"/>
      <c r="C14" s="251" t="s">
        <v>94</v>
      </c>
      <c r="D14" s="213"/>
      <c r="E14" s="216">
        <v>145</v>
      </c>
      <c r="F14" s="218"/>
      <c r="G14" s="218"/>
      <c r="H14" s="218"/>
      <c r="I14" s="218"/>
      <c r="J14" s="218"/>
      <c r="K14" s="218"/>
      <c r="L14" s="218"/>
      <c r="M14" s="218"/>
      <c r="N14" s="208"/>
      <c r="O14" s="208"/>
      <c r="P14" s="208"/>
      <c r="Q14" s="208"/>
      <c r="R14" s="208"/>
      <c r="S14" s="208"/>
      <c r="T14" s="209"/>
      <c r="U14" s="208"/>
      <c r="V14" s="198"/>
      <c r="W14" s="198"/>
      <c r="X14" s="198"/>
      <c r="Y14" s="198"/>
      <c r="Z14" s="198"/>
      <c r="AA14" s="198"/>
      <c r="AB14" s="198"/>
      <c r="AC14" s="198"/>
      <c r="AD14" s="198"/>
      <c r="AE14" s="198" t="s">
        <v>95</v>
      </c>
      <c r="AF14" s="198">
        <v>0</v>
      </c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</row>
    <row r="15" spans="1:60" outlineLevel="1" x14ac:dyDescent="0.2">
      <c r="A15" s="228"/>
      <c r="B15" s="229"/>
      <c r="C15" s="252" t="s">
        <v>96</v>
      </c>
      <c r="D15" s="230"/>
      <c r="E15" s="231">
        <v>11</v>
      </c>
      <c r="F15" s="232"/>
      <c r="G15" s="232"/>
      <c r="H15" s="232"/>
      <c r="I15" s="232"/>
      <c r="J15" s="232"/>
      <c r="K15" s="232"/>
      <c r="L15" s="232"/>
      <c r="M15" s="232"/>
      <c r="N15" s="233"/>
      <c r="O15" s="233"/>
      <c r="P15" s="233"/>
      <c r="Q15" s="233"/>
      <c r="R15" s="233"/>
      <c r="S15" s="233"/>
      <c r="T15" s="234"/>
      <c r="U15" s="233"/>
      <c r="V15" s="198"/>
      <c r="W15" s="198"/>
      <c r="X15" s="198"/>
      <c r="Y15" s="198"/>
      <c r="Z15" s="198"/>
      <c r="AA15" s="198"/>
      <c r="AB15" s="198"/>
      <c r="AC15" s="198"/>
      <c r="AD15" s="198"/>
      <c r="AE15" s="198" t="s">
        <v>95</v>
      </c>
      <c r="AF15" s="198">
        <v>0</v>
      </c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</row>
    <row r="16" spans="1:60" x14ac:dyDescent="0.2">
      <c r="A16" s="6"/>
      <c r="B16" s="7" t="s">
        <v>97</v>
      </c>
      <c r="C16" s="253" t="s">
        <v>97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AC16">
        <v>12</v>
      </c>
      <c r="AD16">
        <v>21</v>
      </c>
    </row>
    <row r="17" spans="1:31" x14ac:dyDescent="0.2">
      <c r="A17" s="235"/>
      <c r="B17" s="236" t="s">
        <v>27</v>
      </c>
      <c r="C17" s="254" t="s">
        <v>97</v>
      </c>
      <c r="D17" s="237"/>
      <c r="E17" s="237"/>
      <c r="F17" s="237"/>
      <c r="G17" s="248">
        <f>G8+G10</f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AC17">
        <f>SUMIF(L7:L15,AC16,G7:G15)</f>
        <v>0</v>
      </c>
      <c r="AD17">
        <f>SUMIF(L7:L15,AD16,G7:G15)</f>
        <v>0</v>
      </c>
      <c r="AE17" t="s">
        <v>98</v>
      </c>
    </row>
    <row r="18" spans="1:31" x14ac:dyDescent="0.2">
      <c r="A18" s="6"/>
      <c r="B18" s="7" t="s">
        <v>97</v>
      </c>
      <c r="C18" s="253" t="s">
        <v>97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31" x14ac:dyDescent="0.2">
      <c r="A19" s="6"/>
      <c r="B19" s="7" t="s">
        <v>97</v>
      </c>
      <c r="C19" s="253" t="s">
        <v>97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31" x14ac:dyDescent="0.2">
      <c r="A20" s="238" t="s">
        <v>99</v>
      </c>
      <c r="B20" s="238"/>
      <c r="C20" s="25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31" x14ac:dyDescent="0.2">
      <c r="A21" s="239"/>
      <c r="B21" s="240"/>
      <c r="C21" s="256"/>
      <c r="D21" s="240"/>
      <c r="E21" s="240"/>
      <c r="F21" s="240"/>
      <c r="G21" s="24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AE21" t="s">
        <v>100</v>
      </c>
    </row>
    <row r="22" spans="1:31" x14ac:dyDescent="0.2">
      <c r="A22" s="242"/>
      <c r="B22" s="243"/>
      <c r="C22" s="257"/>
      <c r="D22" s="243"/>
      <c r="E22" s="243"/>
      <c r="F22" s="243"/>
      <c r="G22" s="244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31" x14ac:dyDescent="0.2">
      <c r="A23" s="242"/>
      <c r="B23" s="243"/>
      <c r="C23" s="257"/>
      <c r="D23" s="243"/>
      <c r="E23" s="243"/>
      <c r="F23" s="243"/>
      <c r="G23" s="24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31" x14ac:dyDescent="0.2">
      <c r="A24" s="242"/>
      <c r="B24" s="243"/>
      <c r="C24" s="257"/>
      <c r="D24" s="243"/>
      <c r="E24" s="243"/>
      <c r="F24" s="243"/>
      <c r="G24" s="244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31" x14ac:dyDescent="0.2">
      <c r="A25" s="245"/>
      <c r="B25" s="246"/>
      <c r="C25" s="258"/>
      <c r="D25" s="246"/>
      <c r="E25" s="246"/>
      <c r="F25" s="246"/>
      <c r="G25" s="24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31" x14ac:dyDescent="0.2">
      <c r="A26" s="6"/>
      <c r="B26" s="7"/>
      <c r="C26" s="253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31" x14ac:dyDescent="0.2">
      <c r="C27" s="259"/>
      <c r="AE27" t="s">
        <v>101</v>
      </c>
    </row>
  </sheetData>
  <mergeCells count="6">
    <mergeCell ref="A1:G1"/>
    <mergeCell ref="C2:G2"/>
    <mergeCell ref="C3:G3"/>
    <mergeCell ref="C4:G4"/>
    <mergeCell ref="A20:C20"/>
    <mergeCell ref="A21:G25"/>
  </mergeCells>
  <pageMargins left="0.39370078740157499" right="0.19685039370078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Kučírková Ivona</dc:creator>
  <cp:lastModifiedBy>Kučírková Ivona</cp:lastModifiedBy>
  <cp:lastPrinted>2014-02-28T09:52:57Z</cp:lastPrinted>
  <dcterms:created xsi:type="dcterms:W3CDTF">2009-04-08T07:15:50Z</dcterms:created>
  <dcterms:modified xsi:type="dcterms:W3CDTF">2025-11-07T09:23:53Z</dcterms:modified>
</cp:coreProperties>
</file>